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08" windowWidth="19416" windowHeight="87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<sst xmlns="http://schemas.openxmlformats.org/spreadsheetml/2006/main" count="859" uniqueCount="146">
  <si>
    <t>Inženýrské sítě</t>
  </si>
  <si>
    <t>Ulice</t>
  </si>
  <si>
    <t>Délka v m</t>
  </si>
  <si>
    <t>Kategorie ulice</t>
  </si>
  <si>
    <t>Odhad ceny rekonstrukce</t>
  </si>
  <si>
    <t>Redukovaná cena rekonstrukce</t>
  </si>
  <si>
    <t>Majitel</t>
  </si>
  <si>
    <t>Voda</t>
  </si>
  <si>
    <t>Plyn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</si>
  <si>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</si>
  <si>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</si>
  <si>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</si>
  <si>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</si>
  <si>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</si>
  <si>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</si>
  <si>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</si>
  <si>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DPS</t>
  </si>
  <si>
    <t>Podhájí</t>
  </si>
  <si>
    <t>Město Úvaly</t>
  </si>
  <si>
    <t>ANO</t>
  </si>
  <si>
    <t>Pontex</t>
  </si>
  <si>
    <t>ano</t>
  </si>
  <si>
    <t>ne</t>
  </si>
  <si>
    <t>Táboritská</t>
  </si>
  <si>
    <t>Město Úvaly/ODM</t>
  </si>
  <si>
    <t>Švermova</t>
  </si>
  <si>
    <t>Město Úvaly + PV</t>
  </si>
  <si>
    <t>NE</t>
  </si>
  <si>
    <t>ČÁST</t>
  </si>
  <si>
    <t>Město Úvaly + SOU</t>
  </si>
  <si>
    <t>Štefánikova</t>
  </si>
  <si>
    <t>PV</t>
  </si>
  <si>
    <t>Sovova</t>
  </si>
  <si>
    <t>Denisova</t>
  </si>
  <si>
    <t>Vydrova</t>
  </si>
  <si>
    <t>Město Úvaly + NIV</t>
  </si>
  <si>
    <t>Kollárova</t>
  </si>
  <si>
    <t>Hydroprojekt</t>
  </si>
  <si>
    <t>zažádáno</t>
  </si>
  <si>
    <t>Barákova</t>
  </si>
  <si>
    <t>není</t>
  </si>
  <si>
    <t>SOU</t>
  </si>
  <si>
    <t>Tigridova</t>
  </si>
  <si>
    <t>Janáčkova</t>
  </si>
  <si>
    <t>K Hájovně</t>
  </si>
  <si>
    <t>?</t>
  </si>
  <si>
    <t>Erbenova</t>
  </si>
  <si>
    <t>U Výmoly</t>
  </si>
  <si>
    <t>U Kaberny</t>
  </si>
  <si>
    <t>Město + SOU</t>
  </si>
  <si>
    <t>Lužická</t>
  </si>
  <si>
    <t>Ruská</t>
  </si>
  <si>
    <t>Srbská</t>
  </si>
  <si>
    <t>Slovinská</t>
  </si>
  <si>
    <t xml:space="preserve">Celkem </t>
  </si>
  <si>
    <t>Vysvětlivky</t>
  </si>
  <si>
    <t>rekonstrukce pouze povrchu (živice 4 cm nebo recyklát), u ulic, kde je shodná cena se sloupcem D nelze udělat redukovanou rekonstrukci</t>
  </si>
  <si>
    <t>soukromí vlastníci</t>
  </si>
  <si>
    <t>probíhá proces převodu vlastnictví na město Úvaly</t>
  </si>
  <si>
    <t>ODM</t>
  </si>
  <si>
    <t>odúmrť - lze získat do vlastnictví města po 31.12.2023</t>
  </si>
  <si>
    <t>NIV</t>
  </si>
  <si>
    <t>nedostatečně identifikovaný vlastník, pokud se vlastník nepřihlásí do 31.12.2023, lze získat do vlastnictví města</t>
  </si>
  <si>
    <t xml:space="preserve">DÚR </t>
  </si>
  <si>
    <t>dokumentace pro územní rozhodnutí</t>
  </si>
  <si>
    <t>dokumentace pro stavební povolení</t>
  </si>
  <si>
    <t>dokumentace pro provedení stavby</t>
  </si>
  <si>
    <t>Komunikace</t>
  </si>
  <si>
    <t>Náměstí Arnošta z Pardubic + Husova ulice</t>
  </si>
  <si>
    <t>Město Úvaly + Stč. Kraj</t>
  </si>
  <si>
    <t>A.LT + CityPlan</t>
  </si>
  <si>
    <t>Termín</t>
  </si>
  <si>
    <t>Škvorecká</t>
  </si>
  <si>
    <t>Podíl města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</si>
  <si>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</si>
  <si>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</si>
  <si>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</si>
  <si>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</si>
  <si>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</si>
  <si>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Bytový fond</t>
  </si>
  <si>
    <t>Škvorecká 181</t>
  </si>
  <si>
    <t>Škvorecká 75</t>
  </si>
  <si>
    <t>Škvorecká 105</t>
  </si>
  <si>
    <t>Kollárova 1095-1096</t>
  </si>
  <si>
    <t>P. Velikého 1346</t>
  </si>
  <si>
    <t>P. Velikého 1347</t>
  </si>
  <si>
    <t>Ing. Hofman</t>
  </si>
  <si>
    <t>DRM</t>
  </si>
  <si>
    <t>Životní prostředí</t>
  </si>
  <si>
    <t>Chodník Diamantová - náves Horoušánky</t>
  </si>
  <si>
    <t>Dotace (potenciální)</t>
  </si>
  <si>
    <t>Cyklostezka na hrázi rybníka Fabrák</t>
  </si>
  <si>
    <t>Dotace - potenciální</t>
  </si>
  <si>
    <t>Rekonstrukce hrází rybníků Lhoták a H. úvalský</t>
  </si>
  <si>
    <t>Revitalizace městských lesů</t>
  </si>
  <si>
    <t>Nebytový fond</t>
  </si>
  <si>
    <t>Zateplení MŠ Kollárova</t>
  </si>
  <si>
    <t>Rozšíření školní jídelny</t>
  </si>
  <si>
    <t>Zateplení ZŠ Úvaly budova B</t>
  </si>
  <si>
    <t>Rozšíření školní družiny - TESKO</t>
  </si>
  <si>
    <t>Obnova úvalských alejí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</si>
  <si>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</si>
  <si>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</si>
  <si>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</si>
  <si>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</si>
  <si>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</si>
  <si>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</si>
  <si>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</si>
  <si>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</si>
  <si>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A</t>
  </si>
  <si>
    <t>B</t>
  </si>
  <si>
    <t>Odhadovaná dotace</t>
  </si>
  <si>
    <t>Podíl města A</t>
  </si>
  <si>
    <t>Podíl města B</t>
  </si>
  <si>
    <t>Rekonstrukce hasičárny</t>
  </si>
  <si>
    <t>Štefl</t>
  </si>
  <si>
    <t>Rekonstrukce  č.p. 95</t>
  </si>
  <si>
    <t>Netto volné peníze na investice (2017 - 2020)</t>
  </si>
  <si>
    <t>Rozdíl k dofinancování</t>
  </si>
  <si>
    <t>Zásobník projektů města Úvaly 2016 - 2020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</si>
  <si>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</si>
  <si>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</si>
  <si>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</si>
  <si>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</si>
  <si>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</si>
  <si>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</si>
  <si>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</si>
  <si>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</si>
  <si>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</si>
  <si>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</si>
  <si>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</si>
  <si>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</si>
  <si>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</si>
  <si>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II. etapa splaškové kanalizace</t>
  </si>
  <si>
    <t>Demolice č.p. 527</t>
  </si>
  <si>
    <t>Rekonstrukce Pražská 276</t>
  </si>
  <si>
    <t>Chodník mezi Klánovická a Purkyňova</t>
  </si>
  <si>
    <t>Chodníky a cyklostezky, světelné křižovatky</t>
  </si>
  <si>
    <t>Bendlova stezka (mlat)</t>
  </si>
  <si>
    <t>Cyklostezka - propojení Mánesova - koupaliště - Muchova</t>
  </si>
  <si>
    <t>5 až 17</t>
  </si>
  <si>
    <t>Plošná oprava všech vedlejších "hliněných" ulic s hotovou splaškovou kanalizací v Úvalech metodou stříkaného asfaltu, případně podloží + 5 cm živice - odhadovaná životnost cca 7 - 10 let (příklad oprava ulice Rašínova, Guth-Jarkovského)</t>
  </si>
  <si>
    <t>Revitalizace úvalského koupaliště</t>
  </si>
  <si>
    <t>Zpracoval: Petr Borecký, 3.3.2016, 22:55</t>
  </si>
  <si>
    <t>Revitalizace areálu Vinice a Lomu (volnočasový park, skatepark)</t>
  </si>
  <si>
    <t>Revitalizace areálu Vinice a Lomu (volnočasový areál, skatepark)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</si>
</sst>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5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8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5" fillId="33" borderId="0" xfId="0" applyFont="1" applyFill="1" applyAlignment="1">
      <alignment/>
    </xf>
    <xf numFmtId="0" fontId="25" fillId="33" borderId="13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 indent="5"/>
    </xf>
    <xf numFmtId="164" fontId="0" fillId="33" borderId="17" xfId="0" applyNumberFormat="1" applyFill="1" applyBorder="1" applyAlignment="1">
      <alignment horizontal="right" indent="1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164" fontId="0" fillId="33" borderId="19" xfId="0" applyNumberFormat="1" applyFill="1" applyBorder="1" applyAlignment="1">
      <alignment horizontal="right" indent="1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right" indent="5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43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right" indent="5"/>
    </xf>
    <xf numFmtId="164" fontId="0" fillId="33" borderId="14" xfId="0" applyNumberFormat="1" applyFill="1" applyBorder="1" applyAlignment="1">
      <alignment horizontal="right" indent="1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0" xfId="0" applyFill="1" applyAlignment="1">
      <alignment horizontal="right" indent="5"/>
    </xf>
    <xf numFmtId="164" fontId="0" fillId="33" borderId="0" xfId="0" applyNumberFormat="1" applyFill="1" applyAlignment="1">
      <alignment/>
    </xf>
    <xf numFmtId="0" fontId="25" fillId="33" borderId="22" xfId="0" applyFont="1" applyFill="1" applyBorder="1" applyAlignment="1">
      <alignment/>
    </xf>
    <xf numFmtId="0" fontId="25" fillId="33" borderId="23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164" fontId="0" fillId="33" borderId="25" xfId="0" applyNumberFormat="1" applyFill="1" applyBorder="1" applyAlignment="1">
      <alignment horizontal="right" indent="1"/>
    </xf>
    <xf numFmtId="0" fontId="25" fillId="33" borderId="26" xfId="0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16" xfId="0" applyNumberFormat="1" applyFill="1" applyBorder="1" applyAlignment="1">
      <alignment horizontal="right" indent="1"/>
    </xf>
    <xf numFmtId="164" fontId="0" fillId="33" borderId="29" xfId="0" applyNumberFormat="1" applyFill="1" applyBorder="1" applyAlignment="1">
      <alignment horizontal="right" indent="1"/>
    </xf>
    <xf numFmtId="164" fontId="0" fillId="33" borderId="20" xfId="0" applyNumberFormat="1" applyFill="1" applyBorder="1" applyAlignment="1">
      <alignment horizontal="right" indent="1"/>
    </xf>
    <xf numFmtId="0" fontId="0" fillId="33" borderId="30" xfId="0" applyFill="1" applyBorder="1" applyAlignment="1">
      <alignment/>
    </xf>
    <xf numFmtId="164" fontId="0" fillId="33" borderId="13" xfId="0" applyNumberFormat="1" applyFill="1" applyBorder="1" applyAlignment="1">
      <alignment horizontal="right" indent="1"/>
    </xf>
    <xf numFmtId="164" fontId="0" fillId="33" borderId="31" xfId="0" applyNumberFormat="1" applyFill="1" applyBorder="1" applyAlignment="1">
      <alignment horizontal="right" indent="1"/>
    </xf>
    <xf numFmtId="164" fontId="0" fillId="33" borderId="14" xfId="0" applyNumberFormat="1" applyFill="1" applyBorder="1" applyAlignment="1">
      <alignment/>
    </xf>
    <xf numFmtId="0" fontId="0" fillId="33" borderId="32" xfId="0" applyFill="1" applyBorder="1" applyAlignment="1">
      <alignment/>
    </xf>
    <xf numFmtId="164" fontId="0" fillId="33" borderId="33" xfId="0" applyNumberFormat="1" applyFill="1" applyBorder="1" applyAlignment="1">
      <alignment horizontal="right" indent="1"/>
    </xf>
    <xf numFmtId="0" fontId="0" fillId="33" borderId="34" xfId="0" applyFill="1" applyBorder="1" applyAlignment="1">
      <alignment/>
    </xf>
    <xf numFmtId="0" fontId="25" fillId="33" borderId="0" xfId="0" applyFont="1" applyFill="1" applyAlignment="1">
      <alignment horizontal="center"/>
    </xf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/>
    </xf>
    <xf numFmtId="164" fontId="25" fillId="33" borderId="0" xfId="0" applyNumberFormat="1" applyFont="1" applyFill="1" applyAlignment="1">
      <alignment/>
    </xf>
    <xf numFmtId="164" fontId="44" fillId="33" borderId="0" xfId="0" applyNumberFormat="1" applyFont="1" applyFill="1" applyAlignment="1">
      <alignment/>
    </xf>
    <xf numFmtId="164" fontId="43" fillId="33" borderId="0" xfId="0" applyNumberFormat="1" applyFont="1" applyFill="1" applyAlignment="1">
      <alignment/>
    </xf>
    <xf numFmtId="0" fontId="25" fillId="33" borderId="11" xfId="0" applyFont="1" applyFill="1" applyBorder="1" applyAlignment="1">
      <alignment horizontal="center"/>
    </xf>
    <xf numFmtId="0" fontId="0" fillId="33" borderId="16" xfId="0" applyFill="1" applyBorder="1" applyAlignment="1">
      <alignment wrapText="1"/>
    </xf>
    <xf numFmtId="17" fontId="0" fillId="33" borderId="17" xfId="0" applyNumberFormat="1" applyFill="1" applyBorder="1" applyAlignment="1">
      <alignment horizontal="right" indent="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97">
      <pane xSplit="1" topLeftCell="B1" activePane="topRight" state="frozen"/>
      <selection pane="topLeft" activeCell="A1" sqref="A1"/>
      <selection pane="topRight" activeCell="B90" sqref="B90"/>
    </sheetView>
  </sheetViews>
  <sheetFormatPr defaultColWidth="9.140625" defaultRowHeight="15"/>
  <cols>
    <col min="1" max="1" width="58.7109375" style="2" customWidth="1"/>
    <col min="2" max="2" width="23.28125" style="2" customWidth="1"/>
    <col min="3" max="3" width="17.57421875" style="2" customWidth="1"/>
    <col min="4" max="4" width="22.8515625" style="2" customWidth="1"/>
    <col min="5" max="5" width="29.00390625" style="2" customWidth="1"/>
    <col min="6" max="6" width="27.7109375" style="2" customWidth="1"/>
    <col min="7" max="7" width="22.28125" style="2" customWidth="1"/>
    <col min="8" max="8" width="28.57421875" style="2" customWidth="1"/>
    <col min="9" max="9" width="20.00390625" style="2" customWidth="1"/>
    <col min="10" max="10" width="18.140625" style="2" customWidth="1"/>
    <col min="11" max="11" width="16.7109375" style="2" customWidth="1"/>
    <col min="12" max="12" width="13.421875" style="2" customWidth="1"/>
    <col min="13" max="13" width="9.8515625" style="2" customWidth="1"/>
    <col min="14" max="14" width="11.140625" style="2" customWidth="1"/>
    <col min="15" max="16" width="9.7109375" style="2" customWidth="1"/>
    <col min="17" max="17" width="10.140625" style="2" customWidth="1"/>
    <col min="18" max="19" width="17.140625" style="2" customWidth="1"/>
    <col min="20" max="16384" width="8.8515625" style="2" customWidth="1"/>
  </cols>
  <sheetData>
    <row r="1" ht="36">
      <c r="A1" s="1" t="s">
        <v>119</v>
      </c>
    </row>
    <row r="2" ht="14.25">
      <c r="A2" s="3" t="s">
        <v>143</v>
      </c>
    </row>
    <row r="4" ht="15.75" thickBot="1">
      <c r="A4" s="4" t="s">
        <v>67</v>
      </c>
    </row>
    <row r="5" spans="1:22" ht="14.25">
      <c r="A5" s="5"/>
      <c r="B5" s="6"/>
      <c r="C5" s="6"/>
      <c r="D5" s="6"/>
      <c r="E5" s="6"/>
      <c r="F5" s="6"/>
      <c r="G5" s="6"/>
      <c r="H5" s="6"/>
      <c r="I5" s="6"/>
      <c r="J5" s="59" t="s">
        <v>0</v>
      </c>
      <c r="K5" s="59"/>
      <c r="L5" s="59"/>
      <c r="M5" s="59"/>
      <c r="N5" s="59"/>
      <c r="O5" s="6"/>
      <c r="P5" s="6"/>
      <c r="Q5" s="6"/>
      <c r="R5" s="6"/>
      <c r="S5" s="7"/>
      <c r="T5" s="7"/>
      <c r="V5" s="8" t="s">
        <v>55</v>
      </c>
    </row>
    <row r="6" spans="1:24" ht="15" thickBot="1">
      <c r="A6" s="9" t="s">
        <v>1</v>
      </c>
      <c r="B6" s="10" t="s">
        <v>2</v>
      </c>
      <c r="C6" s="10" t="s">
        <v>3</v>
      </c>
      <c r="D6" s="10" t="s">
        <v>4</v>
      </c>
      <c r="E6" s="10" t="s">
        <v>111</v>
      </c>
      <c r="F6" s="10" t="s">
        <v>5</v>
      </c>
      <c r="G6" s="10" t="s">
        <v>112</v>
      </c>
      <c r="H6" s="10" t="s">
        <v>113</v>
      </c>
      <c r="I6" s="10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2" t="s">
        <v>16</v>
      </c>
      <c r="T6" s="12" t="s">
        <v>71</v>
      </c>
      <c r="V6" s="8" t="s">
        <v>5</v>
      </c>
      <c r="X6" s="13" t="s">
        <v>56</v>
      </c>
    </row>
    <row r="7" spans="1:24" ht="14.25">
      <c r="A7" s="14" t="s">
        <v>68</v>
      </c>
      <c r="B7" s="15">
        <v>350</v>
      </c>
      <c r="C7" s="15">
        <v>1</v>
      </c>
      <c r="D7" s="16">
        <v>35000000</v>
      </c>
      <c r="E7" s="16">
        <f>0.3*D7</f>
        <v>10500000</v>
      </c>
      <c r="F7" s="16">
        <v>35000000</v>
      </c>
      <c r="G7" s="16">
        <f>D7-E7</f>
        <v>24500000</v>
      </c>
      <c r="H7" s="16">
        <f>F7-E7</f>
        <v>24500000</v>
      </c>
      <c r="I7" s="17" t="s">
        <v>69</v>
      </c>
      <c r="J7" s="18" t="s">
        <v>19</v>
      </c>
      <c r="K7" s="18" t="s">
        <v>19</v>
      </c>
      <c r="L7" s="18" t="s">
        <v>19</v>
      </c>
      <c r="M7" s="18" t="s">
        <v>19</v>
      </c>
      <c r="N7" s="18" t="s">
        <v>19</v>
      </c>
      <c r="O7" s="17" t="s">
        <v>70</v>
      </c>
      <c r="P7" s="17" t="s">
        <v>21</v>
      </c>
      <c r="Q7" s="17" t="s">
        <v>21</v>
      </c>
      <c r="R7" s="17" t="s">
        <v>21</v>
      </c>
      <c r="S7" s="19" t="s">
        <v>21</v>
      </c>
      <c r="T7" s="19">
        <v>2017</v>
      </c>
      <c r="V7" s="8" t="s">
        <v>41</v>
      </c>
      <c r="X7" s="13" t="s">
        <v>57</v>
      </c>
    </row>
    <row r="8" spans="1:24" ht="57">
      <c r="A8" s="60" t="s">
        <v>141</v>
      </c>
      <c r="B8" s="15"/>
      <c r="C8" s="61" t="s">
        <v>140</v>
      </c>
      <c r="D8" s="16">
        <v>19000000</v>
      </c>
      <c r="E8" s="16">
        <v>0</v>
      </c>
      <c r="F8" s="16">
        <v>19000000</v>
      </c>
      <c r="G8" s="16">
        <f>D8-E8</f>
        <v>19000000</v>
      </c>
      <c r="H8" s="16">
        <f aca="true" t="shared" si="0" ref="H8:H28">F8-E8</f>
        <v>19000000</v>
      </c>
      <c r="I8" s="23" t="s">
        <v>18</v>
      </c>
      <c r="J8" s="18"/>
      <c r="K8" s="18"/>
      <c r="L8" s="18"/>
      <c r="M8" s="18"/>
      <c r="N8" s="18"/>
      <c r="O8" s="17"/>
      <c r="P8" s="17"/>
      <c r="Q8" s="17"/>
      <c r="R8" s="17"/>
      <c r="S8" s="19"/>
      <c r="T8" s="19">
        <v>2018</v>
      </c>
      <c r="V8" s="8"/>
      <c r="X8" s="13"/>
    </row>
    <row r="9" spans="1:24" ht="14.25">
      <c r="A9" s="14" t="s">
        <v>72</v>
      </c>
      <c r="B9" s="15">
        <v>500</v>
      </c>
      <c r="C9" s="15">
        <v>1</v>
      </c>
      <c r="D9" s="20">
        <v>8800000</v>
      </c>
      <c r="E9" s="16">
        <f>0*D9</f>
        <v>0</v>
      </c>
      <c r="F9" s="16">
        <v>9000000</v>
      </c>
      <c r="G9" s="16">
        <f>D9-E9</f>
        <v>8800000</v>
      </c>
      <c r="H9" s="16">
        <f>F9-E9</f>
        <v>9000000</v>
      </c>
      <c r="I9" s="17" t="s">
        <v>69</v>
      </c>
      <c r="J9" s="18" t="s">
        <v>19</v>
      </c>
      <c r="K9" s="18" t="s">
        <v>19</v>
      </c>
      <c r="L9" s="18" t="s">
        <v>19</v>
      </c>
      <c r="M9" s="18" t="s">
        <v>19</v>
      </c>
      <c r="N9" s="18" t="s">
        <v>19</v>
      </c>
      <c r="O9" s="17" t="s">
        <v>70</v>
      </c>
      <c r="P9" s="17" t="s">
        <v>21</v>
      </c>
      <c r="Q9" s="17" t="s">
        <v>21</v>
      </c>
      <c r="R9" s="17" t="s">
        <v>21</v>
      </c>
      <c r="S9" s="19" t="s">
        <v>21</v>
      </c>
      <c r="T9" s="19">
        <v>2016</v>
      </c>
      <c r="V9" s="8" t="s">
        <v>31</v>
      </c>
      <c r="X9" s="13" t="s">
        <v>58</v>
      </c>
    </row>
    <row r="10" spans="1:24" ht="14.25">
      <c r="A10" s="21" t="s">
        <v>17</v>
      </c>
      <c r="B10" s="22">
        <v>97</v>
      </c>
      <c r="C10" s="22">
        <v>7</v>
      </c>
      <c r="D10" s="20">
        <v>1400000</v>
      </c>
      <c r="E10" s="16">
        <f aca="true" t="shared" si="1" ref="E10:E27">0*D10</f>
        <v>0</v>
      </c>
      <c r="F10" s="20">
        <v>1400000</v>
      </c>
      <c r="G10" s="16">
        <f>D10-E10</f>
        <v>1400000</v>
      </c>
      <c r="H10" s="16">
        <f t="shared" si="0"/>
        <v>1400000</v>
      </c>
      <c r="I10" s="23" t="s">
        <v>18</v>
      </c>
      <c r="J10" s="24" t="s">
        <v>19</v>
      </c>
      <c r="K10" s="24" t="s">
        <v>19</v>
      </c>
      <c r="L10" s="24" t="s">
        <v>19</v>
      </c>
      <c r="M10" s="24" t="s">
        <v>19</v>
      </c>
      <c r="N10" s="24" t="s">
        <v>19</v>
      </c>
      <c r="O10" s="23" t="s">
        <v>20</v>
      </c>
      <c r="P10" s="23" t="s">
        <v>21</v>
      </c>
      <c r="Q10" s="23" t="s">
        <v>22</v>
      </c>
      <c r="R10" s="23" t="s">
        <v>22</v>
      </c>
      <c r="S10" s="25" t="s">
        <v>22</v>
      </c>
      <c r="T10" s="25">
        <v>2016</v>
      </c>
      <c r="V10" s="8" t="s">
        <v>59</v>
      </c>
      <c r="X10" s="13" t="s">
        <v>60</v>
      </c>
    </row>
    <row r="11" spans="1:24" ht="14.25">
      <c r="A11" s="21" t="s">
        <v>23</v>
      </c>
      <c r="B11" s="22">
        <v>332</v>
      </c>
      <c r="C11" s="22">
        <v>17</v>
      </c>
      <c r="D11" s="20">
        <v>4200000</v>
      </c>
      <c r="E11" s="16">
        <f t="shared" si="1"/>
        <v>0</v>
      </c>
      <c r="F11" s="20">
        <v>1500000</v>
      </c>
      <c r="G11" s="16">
        <f>D11-E11</f>
        <v>4200000</v>
      </c>
      <c r="H11" s="16">
        <f t="shared" si="0"/>
        <v>1500000</v>
      </c>
      <c r="I11" s="23" t="s">
        <v>24</v>
      </c>
      <c r="J11" s="24" t="s">
        <v>19</v>
      </c>
      <c r="K11" s="24" t="s">
        <v>19</v>
      </c>
      <c r="L11" s="24" t="s">
        <v>19</v>
      </c>
      <c r="M11" s="24" t="s">
        <v>19</v>
      </c>
      <c r="N11" s="24" t="s">
        <v>19</v>
      </c>
      <c r="O11" s="23" t="s">
        <v>20</v>
      </c>
      <c r="P11" s="23" t="s">
        <v>21</v>
      </c>
      <c r="Q11" s="23" t="s">
        <v>22</v>
      </c>
      <c r="R11" s="23" t="s">
        <v>22</v>
      </c>
      <c r="S11" s="25" t="s">
        <v>22</v>
      </c>
      <c r="T11" s="25">
        <v>2018</v>
      </c>
      <c r="V11" s="8" t="s">
        <v>61</v>
      </c>
      <c r="X11" s="13" t="s">
        <v>62</v>
      </c>
    </row>
    <row r="12" spans="1:24" ht="14.25">
      <c r="A12" s="21" t="s">
        <v>25</v>
      </c>
      <c r="B12" s="22">
        <v>95</v>
      </c>
      <c r="C12" s="22">
        <v>12</v>
      </c>
      <c r="D12" s="20">
        <v>1500000</v>
      </c>
      <c r="E12" s="16">
        <f t="shared" si="1"/>
        <v>0</v>
      </c>
      <c r="F12" s="20">
        <v>500000</v>
      </c>
      <c r="G12" s="16">
        <f>D12-E12</f>
        <v>1500000</v>
      </c>
      <c r="H12" s="16">
        <f t="shared" si="0"/>
        <v>500000</v>
      </c>
      <c r="I12" s="23" t="s">
        <v>26</v>
      </c>
      <c r="J12" s="24" t="s">
        <v>19</v>
      </c>
      <c r="K12" s="24" t="s">
        <v>19</v>
      </c>
      <c r="L12" s="24" t="s">
        <v>19</v>
      </c>
      <c r="M12" s="26" t="s">
        <v>27</v>
      </c>
      <c r="N12" s="24" t="s">
        <v>19</v>
      </c>
      <c r="O12" s="23" t="s">
        <v>20</v>
      </c>
      <c r="P12" s="23" t="s">
        <v>21</v>
      </c>
      <c r="Q12" s="23" t="s">
        <v>22</v>
      </c>
      <c r="R12" s="23" t="s">
        <v>22</v>
      </c>
      <c r="S12" s="25" t="s">
        <v>22</v>
      </c>
      <c r="T12" s="25">
        <v>2018</v>
      </c>
      <c r="V12" s="8" t="s">
        <v>63</v>
      </c>
      <c r="X12" s="13" t="s">
        <v>64</v>
      </c>
    </row>
    <row r="13" spans="1:24" ht="14.25">
      <c r="A13" s="21" t="s">
        <v>30</v>
      </c>
      <c r="B13" s="22">
        <v>372</v>
      </c>
      <c r="C13" s="22">
        <v>12</v>
      </c>
      <c r="D13" s="20">
        <v>5800000</v>
      </c>
      <c r="E13" s="16">
        <f t="shared" si="1"/>
        <v>0</v>
      </c>
      <c r="F13" s="20">
        <f aca="true" t="shared" si="2" ref="F13:F18">D13</f>
        <v>5800000</v>
      </c>
      <c r="G13" s="16">
        <f>D13-E13</f>
        <v>5800000</v>
      </c>
      <c r="H13" s="16">
        <f t="shared" si="0"/>
        <v>5800000</v>
      </c>
      <c r="I13" s="23" t="s">
        <v>18</v>
      </c>
      <c r="J13" s="24" t="s">
        <v>19</v>
      </c>
      <c r="K13" s="24" t="s">
        <v>19</v>
      </c>
      <c r="L13" s="24" t="s">
        <v>19</v>
      </c>
      <c r="M13" s="26" t="s">
        <v>27</v>
      </c>
      <c r="N13" s="24" t="s">
        <v>19</v>
      </c>
      <c r="O13" s="23" t="s">
        <v>20</v>
      </c>
      <c r="P13" s="23" t="s">
        <v>21</v>
      </c>
      <c r="Q13" s="23" t="s">
        <v>22</v>
      </c>
      <c r="R13" s="23" t="s">
        <v>22</v>
      </c>
      <c r="S13" s="25" t="s">
        <v>22</v>
      </c>
      <c r="T13" s="25">
        <v>2017</v>
      </c>
      <c r="V13" s="8" t="s">
        <v>15</v>
      </c>
      <c r="X13" s="13" t="s">
        <v>65</v>
      </c>
    </row>
    <row r="14" spans="1:24" ht="14.25">
      <c r="A14" s="21" t="s">
        <v>32</v>
      </c>
      <c r="B14" s="22">
        <v>380</v>
      </c>
      <c r="C14" s="22">
        <v>12</v>
      </c>
      <c r="D14" s="20">
        <v>5900000</v>
      </c>
      <c r="E14" s="16">
        <f t="shared" si="1"/>
        <v>0</v>
      </c>
      <c r="F14" s="20">
        <f t="shared" si="2"/>
        <v>5900000</v>
      </c>
      <c r="G14" s="16">
        <f>D14-E14</f>
        <v>5900000</v>
      </c>
      <c r="H14" s="16">
        <f t="shared" si="0"/>
        <v>5900000</v>
      </c>
      <c r="I14" s="23" t="s">
        <v>29</v>
      </c>
      <c r="J14" s="24" t="s">
        <v>19</v>
      </c>
      <c r="K14" s="24" t="s">
        <v>19</v>
      </c>
      <c r="L14" s="24" t="s">
        <v>19</v>
      </c>
      <c r="M14" s="26" t="s">
        <v>27</v>
      </c>
      <c r="N14" s="26" t="s">
        <v>27</v>
      </c>
      <c r="O14" s="23" t="s">
        <v>20</v>
      </c>
      <c r="P14" s="23" t="s">
        <v>21</v>
      </c>
      <c r="Q14" s="23" t="s">
        <v>22</v>
      </c>
      <c r="R14" s="23" t="s">
        <v>22</v>
      </c>
      <c r="S14" s="25" t="s">
        <v>22</v>
      </c>
      <c r="T14" s="25">
        <v>2016</v>
      </c>
      <c r="V14" s="8" t="s">
        <v>16</v>
      </c>
      <c r="X14" s="13" t="s">
        <v>66</v>
      </c>
    </row>
    <row r="15" spans="1:20" ht="14.25">
      <c r="A15" s="21" t="s">
        <v>33</v>
      </c>
      <c r="B15" s="22">
        <v>132</v>
      </c>
      <c r="C15" s="22">
        <v>12</v>
      </c>
      <c r="D15" s="20">
        <v>2000000</v>
      </c>
      <c r="E15" s="16">
        <f t="shared" si="1"/>
        <v>0</v>
      </c>
      <c r="F15" s="20">
        <f t="shared" si="2"/>
        <v>2000000</v>
      </c>
      <c r="G15" s="16">
        <f>D15-E15</f>
        <v>2000000</v>
      </c>
      <c r="H15" s="16">
        <f t="shared" si="0"/>
        <v>2000000</v>
      </c>
      <c r="I15" s="23" t="s">
        <v>18</v>
      </c>
      <c r="J15" s="24" t="s">
        <v>19</v>
      </c>
      <c r="K15" s="24" t="s">
        <v>19</v>
      </c>
      <c r="L15" s="24" t="s">
        <v>19</v>
      </c>
      <c r="M15" s="24" t="s">
        <v>19</v>
      </c>
      <c r="N15" s="24" t="s">
        <v>19</v>
      </c>
      <c r="O15" s="23" t="s">
        <v>20</v>
      </c>
      <c r="P15" s="23" t="s">
        <v>21</v>
      </c>
      <c r="Q15" s="23" t="s">
        <v>22</v>
      </c>
      <c r="R15" s="23" t="s">
        <v>22</v>
      </c>
      <c r="S15" s="25" t="s">
        <v>22</v>
      </c>
      <c r="T15" s="25">
        <v>2016</v>
      </c>
    </row>
    <row r="16" spans="1:20" ht="14.25">
      <c r="A16" s="21" t="s">
        <v>34</v>
      </c>
      <c r="B16" s="22">
        <v>168</v>
      </c>
      <c r="C16" s="22">
        <v>9</v>
      </c>
      <c r="D16" s="20">
        <v>2650000</v>
      </c>
      <c r="E16" s="16">
        <f t="shared" si="1"/>
        <v>0</v>
      </c>
      <c r="F16" s="20">
        <f t="shared" si="2"/>
        <v>2650000</v>
      </c>
      <c r="G16" s="16">
        <f>D16-E16</f>
        <v>2650000</v>
      </c>
      <c r="H16" s="16">
        <f t="shared" si="0"/>
        <v>2650000</v>
      </c>
      <c r="I16" s="23" t="s">
        <v>35</v>
      </c>
      <c r="J16" s="24" t="s">
        <v>19</v>
      </c>
      <c r="K16" s="24" t="s">
        <v>19</v>
      </c>
      <c r="L16" s="24" t="s">
        <v>19</v>
      </c>
      <c r="M16" s="26" t="s">
        <v>27</v>
      </c>
      <c r="N16" s="24" t="s">
        <v>19</v>
      </c>
      <c r="O16" s="23" t="s">
        <v>20</v>
      </c>
      <c r="P16" s="23" t="s">
        <v>21</v>
      </c>
      <c r="Q16" s="23" t="s">
        <v>22</v>
      </c>
      <c r="R16" s="23" t="s">
        <v>22</v>
      </c>
      <c r="S16" s="25" t="s">
        <v>22</v>
      </c>
      <c r="T16" s="25">
        <v>2016</v>
      </c>
    </row>
    <row r="17" spans="1:20" ht="14.25">
      <c r="A17" s="21" t="s">
        <v>36</v>
      </c>
      <c r="B17" s="22">
        <v>825</v>
      </c>
      <c r="C17" s="22">
        <v>12</v>
      </c>
      <c r="D17" s="20">
        <v>17000000</v>
      </c>
      <c r="E17" s="16">
        <f t="shared" si="1"/>
        <v>0</v>
      </c>
      <c r="F17" s="20">
        <f t="shared" si="2"/>
        <v>17000000</v>
      </c>
      <c r="G17" s="16">
        <f>D17-E17</f>
        <v>17000000</v>
      </c>
      <c r="H17" s="16">
        <f t="shared" si="0"/>
        <v>17000000</v>
      </c>
      <c r="I17" s="23" t="s">
        <v>29</v>
      </c>
      <c r="J17" s="24" t="s">
        <v>19</v>
      </c>
      <c r="K17" s="24" t="s">
        <v>19</v>
      </c>
      <c r="L17" s="24" t="s">
        <v>19</v>
      </c>
      <c r="M17" s="26" t="s">
        <v>28</v>
      </c>
      <c r="N17" s="24" t="s">
        <v>19</v>
      </c>
      <c r="O17" s="23" t="s">
        <v>37</v>
      </c>
      <c r="P17" s="23" t="s">
        <v>21</v>
      </c>
      <c r="Q17" s="23" t="s">
        <v>38</v>
      </c>
      <c r="R17" s="23" t="s">
        <v>22</v>
      </c>
      <c r="S17" s="25" t="s">
        <v>22</v>
      </c>
      <c r="T17" s="25">
        <v>2018</v>
      </c>
    </row>
    <row r="18" spans="1:20" ht="14.25">
      <c r="A18" s="21" t="s">
        <v>39</v>
      </c>
      <c r="B18" s="22">
        <v>93</v>
      </c>
      <c r="C18" s="22">
        <v>12</v>
      </c>
      <c r="D18" s="20">
        <v>4000000</v>
      </c>
      <c r="E18" s="16">
        <f t="shared" si="1"/>
        <v>0</v>
      </c>
      <c r="F18" s="20">
        <f t="shared" si="2"/>
        <v>4000000</v>
      </c>
      <c r="G18" s="16">
        <f>D18-E18</f>
        <v>4000000</v>
      </c>
      <c r="H18" s="16">
        <f t="shared" si="0"/>
        <v>4000000</v>
      </c>
      <c r="I18" s="23" t="s">
        <v>18</v>
      </c>
      <c r="J18" s="24" t="s">
        <v>19</v>
      </c>
      <c r="K18" s="24" t="s">
        <v>19</v>
      </c>
      <c r="L18" s="27" t="s">
        <v>19</v>
      </c>
      <c r="M18" s="26" t="s">
        <v>27</v>
      </c>
      <c r="N18" s="24" t="s">
        <v>19</v>
      </c>
      <c r="O18" s="23" t="s">
        <v>37</v>
      </c>
      <c r="P18" s="23" t="s">
        <v>21</v>
      </c>
      <c r="Q18" s="23" t="s">
        <v>21</v>
      </c>
      <c r="R18" s="23" t="s">
        <v>38</v>
      </c>
      <c r="S18" s="25" t="s">
        <v>22</v>
      </c>
      <c r="T18" s="25">
        <v>2016</v>
      </c>
    </row>
    <row r="19" spans="1:20" ht="14.25">
      <c r="A19" s="21" t="s">
        <v>42</v>
      </c>
      <c r="B19" s="22">
        <v>520</v>
      </c>
      <c r="C19" s="22">
        <v>13</v>
      </c>
      <c r="D19" s="20">
        <v>9800000</v>
      </c>
      <c r="E19" s="16">
        <f t="shared" si="1"/>
        <v>0</v>
      </c>
      <c r="F19" s="20">
        <v>1500000</v>
      </c>
      <c r="G19" s="16">
        <f>D19-E19</f>
        <v>9800000</v>
      </c>
      <c r="H19" s="16">
        <f t="shared" si="0"/>
        <v>1500000</v>
      </c>
      <c r="I19" s="23" t="s">
        <v>18</v>
      </c>
      <c r="J19" s="24" t="s">
        <v>19</v>
      </c>
      <c r="K19" s="24" t="s">
        <v>19</v>
      </c>
      <c r="L19" s="24" t="s">
        <v>19</v>
      </c>
      <c r="M19" s="24" t="s">
        <v>19</v>
      </c>
      <c r="N19" s="24" t="s">
        <v>19</v>
      </c>
      <c r="O19" s="23" t="s">
        <v>40</v>
      </c>
      <c r="P19" s="23" t="s">
        <v>22</v>
      </c>
      <c r="Q19" s="23" t="s">
        <v>22</v>
      </c>
      <c r="R19" s="23" t="s">
        <v>22</v>
      </c>
      <c r="S19" s="25" t="s">
        <v>22</v>
      </c>
      <c r="T19" s="25">
        <v>2017</v>
      </c>
    </row>
    <row r="20" spans="1:20" ht="14.25">
      <c r="A20" s="21" t="s">
        <v>43</v>
      </c>
      <c r="B20" s="22">
        <v>323</v>
      </c>
      <c r="C20" s="22">
        <v>12</v>
      </c>
      <c r="D20" s="20">
        <v>5000000</v>
      </c>
      <c r="E20" s="16">
        <f t="shared" si="1"/>
        <v>0</v>
      </c>
      <c r="F20" s="20">
        <v>1000000</v>
      </c>
      <c r="G20" s="16">
        <f>D20-E20</f>
        <v>5000000</v>
      </c>
      <c r="H20" s="16">
        <f t="shared" si="0"/>
        <v>1000000</v>
      </c>
      <c r="I20" s="23" t="s">
        <v>18</v>
      </c>
      <c r="J20" s="24" t="s">
        <v>19</v>
      </c>
      <c r="K20" s="24" t="s">
        <v>19</v>
      </c>
      <c r="L20" s="24" t="s">
        <v>19</v>
      </c>
      <c r="M20" s="24" t="s">
        <v>19</v>
      </c>
      <c r="N20" s="24" t="s">
        <v>19</v>
      </c>
      <c r="O20" s="23" t="s">
        <v>40</v>
      </c>
      <c r="P20" s="23" t="s">
        <v>22</v>
      </c>
      <c r="Q20" s="23" t="s">
        <v>22</v>
      </c>
      <c r="R20" s="23" t="s">
        <v>22</v>
      </c>
      <c r="S20" s="25" t="s">
        <v>22</v>
      </c>
      <c r="T20" s="25">
        <v>2017</v>
      </c>
    </row>
    <row r="21" spans="1:20" ht="14.25">
      <c r="A21" s="21" t="s">
        <v>44</v>
      </c>
      <c r="B21" s="22">
        <v>218</v>
      </c>
      <c r="C21" s="22">
        <v>7</v>
      </c>
      <c r="D21" s="20">
        <v>1450000</v>
      </c>
      <c r="E21" s="16">
        <f t="shared" si="1"/>
        <v>0</v>
      </c>
      <c r="F21" s="20">
        <f>D21</f>
        <v>1450000</v>
      </c>
      <c r="G21" s="16">
        <f>D21-E21</f>
        <v>1450000</v>
      </c>
      <c r="H21" s="16">
        <f t="shared" si="0"/>
        <v>1450000</v>
      </c>
      <c r="I21" s="23" t="s">
        <v>18</v>
      </c>
      <c r="J21" s="24" t="s">
        <v>19</v>
      </c>
      <c r="K21" s="24" t="s">
        <v>19</v>
      </c>
      <c r="L21" s="26" t="s">
        <v>45</v>
      </c>
      <c r="M21" s="24" t="s">
        <v>19</v>
      </c>
      <c r="N21" s="24" t="s">
        <v>19</v>
      </c>
      <c r="O21" s="23" t="s">
        <v>40</v>
      </c>
      <c r="P21" s="23" t="s">
        <v>22</v>
      </c>
      <c r="Q21" s="23" t="s">
        <v>22</v>
      </c>
      <c r="R21" s="23" t="s">
        <v>22</v>
      </c>
      <c r="S21" s="25" t="s">
        <v>22</v>
      </c>
      <c r="T21" s="25">
        <v>2017</v>
      </c>
    </row>
    <row r="22" spans="1:20" ht="14.25">
      <c r="A22" s="21" t="s">
        <v>46</v>
      </c>
      <c r="B22" s="22">
        <v>214</v>
      </c>
      <c r="C22" s="22">
        <v>12</v>
      </c>
      <c r="D22" s="20">
        <v>3300000</v>
      </c>
      <c r="E22" s="16">
        <f t="shared" si="1"/>
        <v>0</v>
      </c>
      <c r="F22" s="20">
        <v>300000</v>
      </c>
      <c r="G22" s="16">
        <f>D22-E22</f>
        <v>3300000</v>
      </c>
      <c r="H22" s="16">
        <f t="shared" si="0"/>
        <v>300000</v>
      </c>
      <c r="I22" s="23" t="s">
        <v>18</v>
      </c>
      <c r="J22" s="24" t="s">
        <v>19</v>
      </c>
      <c r="K22" s="24" t="s">
        <v>19</v>
      </c>
      <c r="L22" s="24" t="s">
        <v>19</v>
      </c>
      <c r="M22" s="26" t="s">
        <v>27</v>
      </c>
      <c r="N22" s="24" t="s">
        <v>19</v>
      </c>
      <c r="O22" s="23" t="s">
        <v>37</v>
      </c>
      <c r="P22" s="23" t="s">
        <v>21</v>
      </c>
      <c r="Q22" s="23" t="s">
        <v>22</v>
      </c>
      <c r="R22" s="23" t="s">
        <v>22</v>
      </c>
      <c r="S22" s="25" t="s">
        <v>22</v>
      </c>
      <c r="T22" s="25">
        <v>2016</v>
      </c>
    </row>
    <row r="23" spans="1:20" ht="14.25">
      <c r="A23" s="21" t="s">
        <v>47</v>
      </c>
      <c r="B23" s="22">
        <v>148</v>
      </c>
      <c r="C23" s="22">
        <v>17</v>
      </c>
      <c r="D23" s="20">
        <v>1900000</v>
      </c>
      <c r="E23" s="16">
        <f t="shared" si="1"/>
        <v>0</v>
      </c>
      <c r="F23" s="20">
        <v>500000</v>
      </c>
      <c r="G23" s="16">
        <f>D23-E23</f>
        <v>1900000</v>
      </c>
      <c r="H23" s="16">
        <f t="shared" si="0"/>
        <v>500000</v>
      </c>
      <c r="I23" s="23" t="s">
        <v>41</v>
      </c>
      <c r="J23" s="24" t="s">
        <v>19</v>
      </c>
      <c r="K23" s="24" t="s">
        <v>19</v>
      </c>
      <c r="L23" s="24" t="s">
        <v>19</v>
      </c>
      <c r="M23" s="24" t="s">
        <v>19</v>
      </c>
      <c r="N23" s="24" t="s">
        <v>19</v>
      </c>
      <c r="O23" s="23" t="s">
        <v>40</v>
      </c>
      <c r="P23" s="23" t="s">
        <v>22</v>
      </c>
      <c r="Q23" s="23" t="s">
        <v>22</v>
      </c>
      <c r="R23" s="23" t="s">
        <v>22</v>
      </c>
      <c r="S23" s="25" t="s">
        <v>22</v>
      </c>
      <c r="T23" s="25">
        <v>2016</v>
      </c>
    </row>
    <row r="24" spans="1:20" ht="14.25">
      <c r="A24" s="21" t="s">
        <v>48</v>
      </c>
      <c r="B24" s="22">
        <v>147</v>
      </c>
      <c r="C24" s="22">
        <v>17</v>
      </c>
      <c r="D24" s="20">
        <v>1870000</v>
      </c>
      <c r="E24" s="16">
        <f t="shared" si="1"/>
        <v>0</v>
      </c>
      <c r="F24" s="20">
        <v>500000</v>
      </c>
      <c r="G24" s="16">
        <f>D24-E24</f>
        <v>1870000</v>
      </c>
      <c r="H24" s="16">
        <f t="shared" si="0"/>
        <v>500000</v>
      </c>
      <c r="I24" s="23" t="s">
        <v>49</v>
      </c>
      <c r="J24" s="24" t="s">
        <v>19</v>
      </c>
      <c r="K24" s="24" t="s">
        <v>19</v>
      </c>
      <c r="L24" s="24" t="s">
        <v>19</v>
      </c>
      <c r="M24" s="24" t="s">
        <v>19</v>
      </c>
      <c r="N24" s="24" t="s">
        <v>19</v>
      </c>
      <c r="O24" s="23" t="s">
        <v>40</v>
      </c>
      <c r="P24" s="23" t="s">
        <v>22</v>
      </c>
      <c r="Q24" s="23" t="s">
        <v>22</v>
      </c>
      <c r="R24" s="23" t="s">
        <v>22</v>
      </c>
      <c r="S24" s="25" t="s">
        <v>22</v>
      </c>
      <c r="T24" s="25">
        <v>2016</v>
      </c>
    </row>
    <row r="25" spans="1:20" ht="14.25">
      <c r="A25" s="21" t="s">
        <v>50</v>
      </c>
      <c r="B25" s="22">
        <v>174</v>
      </c>
      <c r="C25" s="22">
        <v>17</v>
      </c>
      <c r="D25" s="20">
        <v>2200000</v>
      </c>
      <c r="E25" s="16">
        <f t="shared" si="1"/>
        <v>0</v>
      </c>
      <c r="F25" s="20">
        <v>400000</v>
      </c>
      <c r="G25" s="16">
        <f>D25-E25</f>
        <v>2200000</v>
      </c>
      <c r="H25" s="16">
        <f t="shared" si="0"/>
        <v>400000</v>
      </c>
      <c r="I25" s="23" t="s">
        <v>18</v>
      </c>
      <c r="J25" s="24" t="s">
        <v>19</v>
      </c>
      <c r="K25" s="24" t="s">
        <v>19</v>
      </c>
      <c r="L25" s="24" t="s">
        <v>19</v>
      </c>
      <c r="M25" s="24" t="s">
        <v>27</v>
      </c>
      <c r="N25" s="24" t="s">
        <v>19</v>
      </c>
      <c r="O25" s="23" t="s">
        <v>40</v>
      </c>
      <c r="P25" s="23" t="s">
        <v>22</v>
      </c>
      <c r="Q25" s="23" t="s">
        <v>22</v>
      </c>
      <c r="R25" s="23" t="s">
        <v>22</v>
      </c>
      <c r="S25" s="25" t="s">
        <v>22</v>
      </c>
      <c r="T25" s="25">
        <v>2017</v>
      </c>
    </row>
    <row r="26" spans="1:20" ht="14.25">
      <c r="A26" s="21" t="s">
        <v>51</v>
      </c>
      <c r="B26" s="22">
        <v>409</v>
      </c>
      <c r="C26" s="22">
        <v>13</v>
      </c>
      <c r="D26" s="20">
        <v>7700000</v>
      </c>
      <c r="E26" s="16">
        <f t="shared" si="1"/>
        <v>0</v>
      </c>
      <c r="F26" s="20">
        <v>1200000</v>
      </c>
      <c r="G26" s="16">
        <f>D26-E26</f>
        <v>7700000</v>
      </c>
      <c r="H26" s="16">
        <f t="shared" si="0"/>
        <v>1200000</v>
      </c>
      <c r="I26" s="23" t="s">
        <v>18</v>
      </c>
      <c r="J26" s="24" t="s">
        <v>19</v>
      </c>
      <c r="K26" s="24" t="s">
        <v>19</v>
      </c>
      <c r="L26" s="24" t="s">
        <v>19</v>
      </c>
      <c r="M26" s="24" t="s">
        <v>19</v>
      </c>
      <c r="N26" s="24" t="s">
        <v>19</v>
      </c>
      <c r="O26" s="23" t="s">
        <v>40</v>
      </c>
      <c r="P26" s="23" t="s">
        <v>22</v>
      </c>
      <c r="Q26" s="23" t="s">
        <v>22</v>
      </c>
      <c r="R26" s="23" t="s">
        <v>22</v>
      </c>
      <c r="S26" s="25" t="s">
        <v>22</v>
      </c>
      <c r="T26" s="25">
        <v>2017</v>
      </c>
    </row>
    <row r="27" spans="1:20" ht="14.25">
      <c r="A27" s="21" t="s">
        <v>52</v>
      </c>
      <c r="B27" s="22">
        <v>402</v>
      </c>
      <c r="C27" s="22">
        <v>13</v>
      </c>
      <c r="D27" s="20">
        <v>7500000</v>
      </c>
      <c r="E27" s="16">
        <f t="shared" si="1"/>
        <v>0</v>
      </c>
      <c r="F27" s="20">
        <v>1200000</v>
      </c>
      <c r="G27" s="16">
        <f>D27-E27</f>
        <v>7500000</v>
      </c>
      <c r="H27" s="16">
        <f t="shared" si="0"/>
        <v>1200000</v>
      </c>
      <c r="I27" s="23" t="s">
        <v>18</v>
      </c>
      <c r="J27" s="24" t="s">
        <v>19</v>
      </c>
      <c r="K27" s="24" t="s">
        <v>19</v>
      </c>
      <c r="L27" s="24" t="s">
        <v>19</v>
      </c>
      <c r="M27" s="24" t="s">
        <v>19</v>
      </c>
      <c r="N27" s="24" t="s">
        <v>19</v>
      </c>
      <c r="O27" s="23" t="s">
        <v>40</v>
      </c>
      <c r="P27" s="23" t="s">
        <v>22</v>
      </c>
      <c r="Q27" s="23" t="s">
        <v>22</v>
      </c>
      <c r="R27" s="23" t="s">
        <v>22</v>
      </c>
      <c r="S27" s="25" t="s">
        <v>22</v>
      </c>
      <c r="T27" s="25">
        <v>2017</v>
      </c>
    </row>
    <row r="28" spans="1:20" ht="15" thickBot="1">
      <c r="A28" s="28" t="s">
        <v>53</v>
      </c>
      <c r="B28" s="29">
        <v>98</v>
      </c>
      <c r="C28" s="29">
        <v>12</v>
      </c>
      <c r="D28" s="30">
        <v>1500000</v>
      </c>
      <c r="E28" s="30">
        <f>0*D28</f>
        <v>0</v>
      </c>
      <c r="F28" s="30">
        <v>400000</v>
      </c>
      <c r="G28" s="30">
        <f>D28-E28</f>
        <v>1500000</v>
      </c>
      <c r="H28" s="30">
        <f t="shared" si="0"/>
        <v>400000</v>
      </c>
      <c r="I28" s="31" t="s">
        <v>18</v>
      </c>
      <c r="J28" s="32" t="s">
        <v>19</v>
      </c>
      <c r="K28" s="32" t="s">
        <v>19</v>
      </c>
      <c r="L28" s="32" t="s">
        <v>19</v>
      </c>
      <c r="M28" s="32" t="s">
        <v>28</v>
      </c>
      <c r="N28" s="32" t="s">
        <v>19</v>
      </c>
      <c r="O28" s="31" t="s">
        <v>40</v>
      </c>
      <c r="P28" s="31" t="s">
        <v>22</v>
      </c>
      <c r="Q28" s="31" t="s">
        <v>22</v>
      </c>
      <c r="R28" s="31" t="s">
        <v>22</v>
      </c>
      <c r="S28" s="33" t="s">
        <v>22</v>
      </c>
      <c r="T28" s="33">
        <v>2017</v>
      </c>
    </row>
    <row r="30" spans="1:8" ht="14.25">
      <c r="A30" s="8" t="s">
        <v>54</v>
      </c>
      <c r="B30" s="34">
        <f>SUM(B10:B28)</f>
        <v>5147</v>
      </c>
      <c r="D30" s="35">
        <f>SUM(D7:D28)</f>
        <v>149470000</v>
      </c>
      <c r="E30" s="35">
        <f>SUM(E7:E28)</f>
        <v>10500000</v>
      </c>
      <c r="F30" s="35">
        <f>SUM(F7:F28)</f>
        <v>112200000</v>
      </c>
      <c r="G30" s="35">
        <f>SUM(G7:G28)</f>
        <v>138970000</v>
      </c>
      <c r="H30" s="35">
        <f>SUM(H7:H28)</f>
        <v>101700000</v>
      </c>
    </row>
    <row r="31" ht="15" thickBot="1"/>
    <row r="32" spans="1:18" ht="15" thickBot="1">
      <c r="A32" s="36" t="s">
        <v>137</v>
      </c>
      <c r="B32" s="37" t="s">
        <v>2</v>
      </c>
      <c r="D32" s="37" t="s">
        <v>4</v>
      </c>
      <c r="E32" s="37" t="s">
        <v>90</v>
      </c>
      <c r="F32" s="37" t="s">
        <v>73</v>
      </c>
      <c r="G32" s="37" t="s">
        <v>6</v>
      </c>
      <c r="M32" s="37" t="s">
        <v>12</v>
      </c>
      <c r="N32" s="37" t="s">
        <v>13</v>
      </c>
      <c r="O32" s="37" t="s">
        <v>14</v>
      </c>
      <c r="P32" s="37" t="s">
        <v>15</v>
      </c>
      <c r="Q32" s="38" t="s">
        <v>16</v>
      </c>
      <c r="R32" s="38" t="s">
        <v>71</v>
      </c>
    </row>
    <row r="33" spans="1:18" ht="14.25">
      <c r="A33" s="14" t="s">
        <v>136</v>
      </c>
      <c r="B33" s="15">
        <v>500</v>
      </c>
      <c r="D33" s="16">
        <v>6000000</v>
      </c>
      <c r="E33" s="16">
        <v>4200000</v>
      </c>
      <c r="F33" s="16">
        <f aca="true" t="shared" si="3" ref="F33:F40">D33-E33</f>
        <v>1800000</v>
      </c>
      <c r="G33" s="17" t="s">
        <v>69</v>
      </c>
      <c r="M33" s="17" t="s">
        <v>20</v>
      </c>
      <c r="N33" s="17" t="s">
        <v>21</v>
      </c>
      <c r="O33" s="17" t="s">
        <v>21</v>
      </c>
      <c r="P33" s="17" t="s">
        <v>21</v>
      </c>
      <c r="Q33" s="19" t="s">
        <v>22</v>
      </c>
      <c r="R33" s="19">
        <v>2017</v>
      </c>
    </row>
    <row r="34" spans="1:18" ht="14.25">
      <c r="A34" s="14" t="s">
        <v>89</v>
      </c>
      <c r="B34" s="15">
        <v>350</v>
      </c>
      <c r="D34" s="16">
        <v>650000</v>
      </c>
      <c r="E34" s="16">
        <v>0</v>
      </c>
      <c r="F34" s="20">
        <f t="shared" si="3"/>
        <v>650000</v>
      </c>
      <c r="G34" s="17" t="s">
        <v>18</v>
      </c>
      <c r="M34" s="17" t="s">
        <v>74</v>
      </c>
      <c r="N34" s="17" t="s">
        <v>21</v>
      </c>
      <c r="O34" s="17" t="s">
        <v>22</v>
      </c>
      <c r="P34" s="17" t="s">
        <v>22</v>
      </c>
      <c r="Q34" s="19" t="s">
        <v>22</v>
      </c>
      <c r="R34" s="19">
        <v>2017</v>
      </c>
    </row>
    <row r="35" spans="1:18" ht="14.25">
      <c r="A35" s="14" t="s">
        <v>75</v>
      </c>
      <c r="B35" s="15">
        <v>3000</v>
      </c>
      <c r="D35" s="16">
        <v>7400000</v>
      </c>
      <c r="E35" s="16">
        <f>0.5*D35</f>
        <v>3700000</v>
      </c>
      <c r="F35" s="20">
        <f t="shared" si="3"/>
        <v>3700000</v>
      </c>
      <c r="G35" s="17" t="s">
        <v>18</v>
      </c>
      <c r="M35" s="17" t="s">
        <v>74</v>
      </c>
      <c r="N35" s="17" t="s">
        <v>22</v>
      </c>
      <c r="O35" s="17" t="s">
        <v>22</v>
      </c>
      <c r="P35" s="17" t="s">
        <v>22</v>
      </c>
      <c r="Q35" s="19" t="s">
        <v>22</v>
      </c>
      <c r="R35" s="19">
        <v>2018</v>
      </c>
    </row>
    <row r="36" spans="1:18" ht="14.25">
      <c r="A36" s="21" t="s">
        <v>76</v>
      </c>
      <c r="B36" s="22">
        <v>100</v>
      </c>
      <c r="D36" s="20">
        <v>12000000</v>
      </c>
      <c r="E36" s="20">
        <f>0.7*D36</f>
        <v>8400000</v>
      </c>
      <c r="F36" s="20">
        <f t="shared" si="3"/>
        <v>3600000</v>
      </c>
      <c r="G36" s="23" t="s">
        <v>18</v>
      </c>
      <c r="M36" s="23" t="s">
        <v>77</v>
      </c>
      <c r="N36" s="23" t="s">
        <v>22</v>
      </c>
      <c r="O36" s="23" t="s">
        <v>22</v>
      </c>
      <c r="P36" s="23" t="s">
        <v>22</v>
      </c>
      <c r="Q36" s="25" t="s">
        <v>22</v>
      </c>
      <c r="R36" s="25">
        <v>2018</v>
      </c>
    </row>
    <row r="37" spans="1:18" ht="14.25">
      <c r="A37" s="21" t="s">
        <v>139</v>
      </c>
      <c r="B37" s="22">
        <v>800</v>
      </c>
      <c r="D37" s="20">
        <v>2400000</v>
      </c>
      <c r="E37" s="20">
        <v>0</v>
      </c>
      <c r="F37" s="20">
        <f t="shared" si="3"/>
        <v>2400000</v>
      </c>
      <c r="G37" s="23" t="s">
        <v>18</v>
      </c>
      <c r="M37" s="23"/>
      <c r="N37" s="23"/>
      <c r="O37" s="23"/>
      <c r="P37" s="23"/>
      <c r="Q37" s="25"/>
      <c r="R37" s="25"/>
    </row>
    <row r="38" spans="1:18" ht="14.25">
      <c r="A38" s="21" t="s">
        <v>138</v>
      </c>
      <c r="B38" s="22">
        <v>1000</v>
      </c>
      <c r="D38" s="20">
        <v>3000000</v>
      </c>
      <c r="E38" s="20">
        <v>1500000</v>
      </c>
      <c r="F38" s="20">
        <f t="shared" si="3"/>
        <v>1500000</v>
      </c>
      <c r="G38" s="23" t="s">
        <v>18</v>
      </c>
      <c r="M38" s="23"/>
      <c r="N38" s="23"/>
      <c r="O38" s="23"/>
      <c r="P38" s="23"/>
      <c r="Q38" s="25"/>
      <c r="R38" s="25"/>
    </row>
    <row r="39" spans="1:18" ht="14.25">
      <c r="A39" s="21" t="s">
        <v>78</v>
      </c>
      <c r="B39" s="22">
        <v>0</v>
      </c>
      <c r="D39" s="20">
        <v>3000000</v>
      </c>
      <c r="E39" s="20">
        <f>0.7*D39</f>
        <v>2100000</v>
      </c>
      <c r="F39" s="20">
        <f t="shared" si="3"/>
        <v>900000</v>
      </c>
      <c r="G39" s="23" t="s">
        <v>18</v>
      </c>
      <c r="M39" s="23" t="s">
        <v>77</v>
      </c>
      <c r="N39" s="23" t="s">
        <v>22</v>
      </c>
      <c r="O39" s="23" t="s">
        <v>22</v>
      </c>
      <c r="P39" s="23" t="s">
        <v>22</v>
      </c>
      <c r="Q39" s="25" t="s">
        <v>22</v>
      </c>
      <c r="R39" s="25">
        <v>2018</v>
      </c>
    </row>
    <row r="40" spans="1:18" ht="15" thickBot="1">
      <c r="A40" s="28" t="s">
        <v>91</v>
      </c>
      <c r="B40" s="29">
        <v>250</v>
      </c>
      <c r="D40" s="39">
        <v>1400000</v>
      </c>
      <c r="E40" s="39">
        <v>0</v>
      </c>
      <c r="F40" s="30">
        <f t="shared" si="3"/>
        <v>1400000</v>
      </c>
      <c r="G40" s="31" t="s">
        <v>26</v>
      </c>
      <c r="M40" s="31" t="s">
        <v>20</v>
      </c>
      <c r="N40" s="31" t="s">
        <v>21</v>
      </c>
      <c r="O40" s="31" t="s">
        <v>22</v>
      </c>
      <c r="P40" s="31" t="s">
        <v>22</v>
      </c>
      <c r="Q40" s="33" t="s">
        <v>22</v>
      </c>
      <c r="R40" s="33">
        <v>2018</v>
      </c>
    </row>
    <row r="42" spans="1:6" ht="14.25">
      <c r="A42" s="8" t="s">
        <v>54</v>
      </c>
      <c r="B42" s="34">
        <f>SUM(B33:B40)</f>
        <v>6000</v>
      </c>
      <c r="D42" s="35">
        <f>SUM(D33:D40)</f>
        <v>35850000</v>
      </c>
      <c r="E42" s="35">
        <f>SUM(E33:E40)</f>
        <v>19900000</v>
      </c>
      <c r="F42" s="35">
        <f>SUM(F33:F40)</f>
        <v>15950000</v>
      </c>
    </row>
    <row r="44" spans="1:5" ht="15.75" thickBot="1">
      <c r="A44" s="4" t="s">
        <v>79</v>
      </c>
      <c r="E44" s="35"/>
    </row>
    <row r="45" spans="1:18" ht="15" thickBot="1">
      <c r="A45" s="40"/>
      <c r="D45" s="36" t="s">
        <v>4</v>
      </c>
      <c r="E45" s="41" t="s">
        <v>92</v>
      </c>
      <c r="F45" s="37" t="s">
        <v>73</v>
      </c>
      <c r="G45" s="37" t="s">
        <v>6</v>
      </c>
      <c r="M45" s="37" t="s">
        <v>12</v>
      </c>
      <c r="N45" s="37" t="s">
        <v>13</v>
      </c>
      <c r="O45" s="37" t="s">
        <v>14</v>
      </c>
      <c r="P45" s="37" t="s">
        <v>15</v>
      </c>
      <c r="Q45" s="38" t="s">
        <v>16</v>
      </c>
      <c r="R45" s="38" t="s">
        <v>71</v>
      </c>
    </row>
    <row r="46" spans="1:18" ht="14.25">
      <c r="A46" s="42" t="s">
        <v>80</v>
      </c>
      <c r="D46" s="43">
        <v>7300000</v>
      </c>
      <c r="E46" s="44">
        <f>0.5*D46</f>
        <v>3650000</v>
      </c>
      <c r="F46" s="16">
        <f aca="true" t="shared" si="4" ref="F46:F51">D46-E46</f>
        <v>3650000</v>
      </c>
      <c r="G46" s="17" t="s">
        <v>69</v>
      </c>
      <c r="M46" s="17" t="s">
        <v>86</v>
      </c>
      <c r="N46" s="17" t="s">
        <v>21</v>
      </c>
      <c r="O46" s="17" t="s">
        <v>21</v>
      </c>
      <c r="P46" s="17" t="s">
        <v>21</v>
      </c>
      <c r="Q46" s="17" t="s">
        <v>21</v>
      </c>
      <c r="R46" s="19">
        <v>2016</v>
      </c>
    </row>
    <row r="47" spans="1:18" ht="14.25">
      <c r="A47" s="42" t="s">
        <v>81</v>
      </c>
      <c r="D47" s="43">
        <v>8500000</v>
      </c>
      <c r="E47" s="44">
        <f>0.5*D47</f>
        <v>4250000</v>
      </c>
      <c r="F47" s="16">
        <f t="shared" si="4"/>
        <v>4250000</v>
      </c>
      <c r="G47" s="17" t="s">
        <v>18</v>
      </c>
      <c r="M47" s="17" t="s">
        <v>86</v>
      </c>
      <c r="N47" s="17" t="s">
        <v>21</v>
      </c>
      <c r="O47" s="17" t="s">
        <v>21</v>
      </c>
      <c r="P47" s="17" t="s">
        <v>21</v>
      </c>
      <c r="Q47" s="17" t="s">
        <v>21</v>
      </c>
      <c r="R47" s="19">
        <v>2016</v>
      </c>
    </row>
    <row r="48" spans="1:18" ht="14.25">
      <c r="A48" s="42" t="s">
        <v>82</v>
      </c>
      <c r="D48" s="45">
        <v>12000000</v>
      </c>
      <c r="E48" s="44">
        <f>0.85*D48</f>
        <v>10200000</v>
      </c>
      <c r="F48" s="16">
        <f t="shared" si="4"/>
        <v>1800000</v>
      </c>
      <c r="G48" s="17" t="s">
        <v>18</v>
      </c>
      <c r="M48" s="23" t="s">
        <v>87</v>
      </c>
      <c r="N48" s="23" t="s">
        <v>21</v>
      </c>
      <c r="O48" s="23" t="s">
        <v>21</v>
      </c>
      <c r="P48" s="23" t="s">
        <v>21</v>
      </c>
      <c r="Q48" s="23" t="s">
        <v>21</v>
      </c>
      <c r="R48" s="25">
        <v>2016</v>
      </c>
    </row>
    <row r="49" spans="1:18" ht="14.25">
      <c r="A49" s="42" t="s">
        <v>83</v>
      </c>
      <c r="D49" s="45">
        <v>4100000</v>
      </c>
      <c r="E49" s="44">
        <f>0.5*D49</f>
        <v>2050000</v>
      </c>
      <c r="F49" s="16">
        <f t="shared" si="4"/>
        <v>2050000</v>
      </c>
      <c r="G49" s="17" t="s">
        <v>18</v>
      </c>
      <c r="M49" s="23" t="s">
        <v>86</v>
      </c>
      <c r="N49" s="23" t="s">
        <v>21</v>
      </c>
      <c r="O49" s="23" t="s">
        <v>21</v>
      </c>
      <c r="P49" s="23" t="s">
        <v>21</v>
      </c>
      <c r="Q49" s="23" t="s">
        <v>21</v>
      </c>
      <c r="R49" s="25">
        <v>2016</v>
      </c>
    </row>
    <row r="50" spans="1:18" ht="14.25">
      <c r="A50" s="42" t="s">
        <v>84</v>
      </c>
      <c r="D50" s="45">
        <v>2900000</v>
      </c>
      <c r="E50" s="44">
        <f>0.5*D50</f>
        <v>1450000</v>
      </c>
      <c r="F50" s="16">
        <f t="shared" si="4"/>
        <v>1450000</v>
      </c>
      <c r="G50" s="17" t="s">
        <v>18</v>
      </c>
      <c r="M50" s="23" t="s">
        <v>86</v>
      </c>
      <c r="N50" s="23" t="s">
        <v>21</v>
      </c>
      <c r="O50" s="23" t="s">
        <v>21</v>
      </c>
      <c r="P50" s="23" t="s">
        <v>21</v>
      </c>
      <c r="Q50" s="23" t="s">
        <v>21</v>
      </c>
      <c r="R50" s="25">
        <v>2016</v>
      </c>
    </row>
    <row r="51" spans="1:18" ht="15" thickBot="1">
      <c r="A51" s="46" t="s">
        <v>85</v>
      </c>
      <c r="D51" s="47">
        <v>2900000</v>
      </c>
      <c r="E51" s="48">
        <f>0.5*D51</f>
        <v>1450000</v>
      </c>
      <c r="F51" s="30">
        <f t="shared" si="4"/>
        <v>1450000</v>
      </c>
      <c r="G51" s="31" t="s">
        <v>18</v>
      </c>
      <c r="M51" s="49" t="s">
        <v>86</v>
      </c>
      <c r="N51" s="31" t="s">
        <v>21</v>
      </c>
      <c r="O51" s="31" t="s">
        <v>21</v>
      </c>
      <c r="P51" s="31" t="s">
        <v>21</v>
      </c>
      <c r="Q51" s="31" t="s">
        <v>21</v>
      </c>
      <c r="R51" s="33">
        <v>2016</v>
      </c>
    </row>
    <row r="52" spans="4:6" ht="14.25">
      <c r="D52" s="35"/>
      <c r="E52" s="35"/>
      <c r="F52" s="35"/>
    </row>
    <row r="53" spans="1:8" ht="14.25">
      <c r="A53" s="8" t="s">
        <v>54</v>
      </c>
      <c r="D53" s="35">
        <f>SUM(D46:D51)</f>
        <v>37700000</v>
      </c>
      <c r="E53" s="35">
        <f>SUM(E46:E51)</f>
        <v>23050000</v>
      </c>
      <c r="F53" s="35">
        <f>SUM(F46:F51)</f>
        <v>14650000</v>
      </c>
      <c r="G53" s="35"/>
      <c r="H53" s="35">
        <f>SUM(M47:M51)</f>
        <v>0</v>
      </c>
    </row>
    <row r="56" spans="1:5" ht="15.75" thickBot="1">
      <c r="A56" s="4" t="s">
        <v>88</v>
      </c>
      <c r="E56" s="35"/>
    </row>
    <row r="57" spans="1:17" ht="15" thickBot="1">
      <c r="A57" s="40"/>
      <c r="D57" s="36" t="s">
        <v>4</v>
      </c>
      <c r="E57" s="41" t="s">
        <v>92</v>
      </c>
      <c r="F57" s="37" t="s">
        <v>73</v>
      </c>
      <c r="G57" s="38" t="s">
        <v>6</v>
      </c>
      <c r="L57" s="37" t="s">
        <v>12</v>
      </c>
      <c r="M57" s="37" t="s">
        <v>13</v>
      </c>
      <c r="N57" s="37" t="s">
        <v>14</v>
      </c>
      <c r="O57" s="37" t="s">
        <v>15</v>
      </c>
      <c r="P57" s="38" t="s">
        <v>16</v>
      </c>
      <c r="Q57" s="38" t="s">
        <v>71</v>
      </c>
    </row>
    <row r="58" spans="1:17" ht="14.25">
      <c r="A58" s="42" t="s">
        <v>93</v>
      </c>
      <c r="D58" s="43">
        <v>24000000</v>
      </c>
      <c r="E58" s="44">
        <f>0.8*D58</f>
        <v>19200000</v>
      </c>
      <c r="F58" s="16">
        <f>D58-E58</f>
        <v>4800000</v>
      </c>
      <c r="G58" s="19" t="s">
        <v>69</v>
      </c>
      <c r="L58" s="17" t="s">
        <v>86</v>
      </c>
      <c r="M58" s="17" t="s">
        <v>21</v>
      </c>
      <c r="N58" s="17" t="s">
        <v>21</v>
      </c>
      <c r="O58" s="17" t="s">
        <v>21</v>
      </c>
      <c r="P58" s="17" t="s">
        <v>21</v>
      </c>
      <c r="Q58" s="19">
        <v>2016</v>
      </c>
    </row>
    <row r="59" spans="1:17" ht="14.25">
      <c r="A59" s="42" t="s">
        <v>133</v>
      </c>
      <c r="D59" s="43">
        <v>46000000</v>
      </c>
      <c r="E59" s="44">
        <f>0.6*D59</f>
        <v>27600000</v>
      </c>
      <c r="F59" s="16">
        <f>D59-E59</f>
        <v>18400000</v>
      </c>
      <c r="G59" s="19" t="s">
        <v>18</v>
      </c>
      <c r="L59" s="17"/>
      <c r="M59" s="17"/>
      <c r="N59" s="17"/>
      <c r="O59" s="17"/>
      <c r="P59" s="17"/>
      <c r="Q59" s="19"/>
    </row>
    <row r="60" spans="1:17" ht="14.25">
      <c r="A60" s="42" t="s">
        <v>100</v>
      </c>
      <c r="D60" s="43">
        <v>2000000</v>
      </c>
      <c r="E60" s="44">
        <f>0.5*D60</f>
        <v>1000000</v>
      </c>
      <c r="F60" s="16">
        <f>D60-E60</f>
        <v>1000000</v>
      </c>
      <c r="G60" s="19" t="s">
        <v>18</v>
      </c>
      <c r="L60" s="17" t="s">
        <v>115</v>
      </c>
      <c r="M60" s="17" t="s">
        <v>22</v>
      </c>
      <c r="N60" s="17" t="s">
        <v>22</v>
      </c>
      <c r="O60" s="17" t="s">
        <v>22</v>
      </c>
      <c r="P60" s="17" t="s">
        <v>22</v>
      </c>
      <c r="Q60" s="19">
        <v>2018</v>
      </c>
    </row>
    <row r="61" spans="1:17" ht="14.25">
      <c r="A61" s="42" t="s">
        <v>142</v>
      </c>
      <c r="D61" s="43">
        <v>30000000</v>
      </c>
      <c r="E61" s="44">
        <v>0</v>
      </c>
      <c r="F61" s="16">
        <f>D61-E61</f>
        <v>30000000</v>
      </c>
      <c r="G61" s="19"/>
      <c r="L61" s="17"/>
      <c r="M61" s="17"/>
      <c r="N61" s="17"/>
      <c r="O61" s="17"/>
      <c r="P61" s="17"/>
      <c r="Q61" s="19"/>
    </row>
    <row r="62" spans="1:17" ht="14.25">
      <c r="A62" s="42" t="s">
        <v>144</v>
      </c>
      <c r="D62" s="43">
        <v>6000000</v>
      </c>
      <c r="E62" s="44">
        <f>0.85*D62</f>
        <v>5100000</v>
      </c>
      <c r="F62" s="16">
        <f>D62-E62</f>
        <v>900000</v>
      </c>
      <c r="G62" s="19" t="s">
        <v>18</v>
      </c>
      <c r="L62" s="17" t="s">
        <v>86</v>
      </c>
      <c r="M62" s="17" t="s">
        <v>21</v>
      </c>
      <c r="N62" s="17" t="s">
        <v>21</v>
      </c>
      <c r="O62" s="17" t="s">
        <v>21</v>
      </c>
      <c r="P62" s="17" t="s">
        <v>21</v>
      </c>
      <c r="Q62" s="19">
        <v>2016</v>
      </c>
    </row>
    <row r="63" spans="1:17" ht="15" thickBot="1">
      <c r="A63" s="50" t="s">
        <v>94</v>
      </c>
      <c r="D63" s="47">
        <v>3000000</v>
      </c>
      <c r="E63" s="51">
        <f>0.5*D63</f>
        <v>1500000</v>
      </c>
      <c r="F63" s="39">
        <f>D63-E63</f>
        <v>1500000</v>
      </c>
      <c r="G63" s="52" t="s">
        <v>18</v>
      </c>
      <c r="L63" s="23" t="s">
        <v>87</v>
      </c>
      <c r="M63" s="23" t="s">
        <v>21</v>
      </c>
      <c r="N63" s="23" t="s">
        <v>21</v>
      </c>
      <c r="O63" s="23" t="s">
        <v>21</v>
      </c>
      <c r="P63" s="23" t="s">
        <v>21</v>
      </c>
      <c r="Q63" s="25">
        <v>2016</v>
      </c>
    </row>
    <row r="64" spans="4:6" ht="14.25">
      <c r="D64" s="35"/>
      <c r="E64" s="35"/>
      <c r="F64" s="35"/>
    </row>
    <row r="65" spans="1:7" ht="14.25">
      <c r="A65" s="8" t="s">
        <v>54</v>
      </c>
      <c r="D65" s="35">
        <f>SUM(D58:D63)</f>
        <v>111000000</v>
      </c>
      <c r="E65" s="35">
        <f>SUM(E58:E63)</f>
        <v>54400000</v>
      </c>
      <c r="F65" s="35">
        <f>SUM(F58:F63)</f>
        <v>56600000</v>
      </c>
      <c r="G65" s="35"/>
    </row>
    <row r="68" spans="1:5" ht="15.75" thickBot="1">
      <c r="A68" s="4" t="s">
        <v>95</v>
      </c>
      <c r="E68" s="35"/>
    </row>
    <row r="69" spans="1:17" ht="15" thickBot="1">
      <c r="A69" s="40"/>
      <c r="D69" s="36" t="s">
        <v>4</v>
      </c>
      <c r="E69" s="41" t="s">
        <v>92</v>
      </c>
      <c r="F69" s="37" t="s">
        <v>73</v>
      </c>
      <c r="G69" s="38" t="s">
        <v>6</v>
      </c>
      <c r="L69" s="37" t="s">
        <v>12</v>
      </c>
      <c r="M69" s="37" t="s">
        <v>13</v>
      </c>
      <c r="N69" s="37" t="s">
        <v>14</v>
      </c>
      <c r="O69" s="37" t="s">
        <v>15</v>
      </c>
      <c r="P69" s="38" t="s">
        <v>16</v>
      </c>
      <c r="Q69" s="38" t="s">
        <v>71</v>
      </c>
    </row>
    <row r="70" spans="1:17" ht="14.25">
      <c r="A70" s="42" t="s">
        <v>96</v>
      </c>
      <c r="D70" s="43">
        <v>11500000</v>
      </c>
      <c r="E70" s="44">
        <f>0.5*D70</f>
        <v>5750000</v>
      </c>
      <c r="F70" s="16">
        <f aca="true" t="shared" si="5" ref="F70:F77">D70-E70</f>
        <v>5750000</v>
      </c>
      <c r="G70" s="19" t="s">
        <v>69</v>
      </c>
      <c r="L70" s="17" t="s">
        <v>86</v>
      </c>
      <c r="M70" s="17" t="s">
        <v>21</v>
      </c>
      <c r="N70" s="17" t="s">
        <v>21</v>
      </c>
      <c r="O70" s="17" t="s">
        <v>21</v>
      </c>
      <c r="P70" s="17" t="s">
        <v>21</v>
      </c>
      <c r="Q70" s="19">
        <v>2016</v>
      </c>
    </row>
    <row r="71" spans="1:17" ht="14.25">
      <c r="A71" s="42" t="s">
        <v>97</v>
      </c>
      <c r="D71" s="43">
        <v>1600000</v>
      </c>
      <c r="E71" s="44">
        <v>0</v>
      </c>
      <c r="F71" s="16">
        <f t="shared" si="5"/>
        <v>1600000</v>
      </c>
      <c r="G71" s="19" t="s">
        <v>18</v>
      </c>
      <c r="L71" s="17" t="s">
        <v>86</v>
      </c>
      <c r="M71" s="17" t="s">
        <v>21</v>
      </c>
      <c r="N71" s="17" t="s">
        <v>21</v>
      </c>
      <c r="O71" s="17" t="s">
        <v>21</v>
      </c>
      <c r="P71" s="17" t="s">
        <v>21</v>
      </c>
      <c r="Q71" s="19">
        <v>2016</v>
      </c>
    </row>
    <row r="72" spans="1:17" ht="14.25">
      <c r="A72" s="42" t="s">
        <v>99</v>
      </c>
      <c r="D72" s="43">
        <v>19000000</v>
      </c>
      <c r="E72" s="44">
        <f>0.7*D72</f>
        <v>13300000</v>
      </c>
      <c r="F72" s="16">
        <f t="shared" si="5"/>
        <v>5700000</v>
      </c>
      <c r="G72" s="19" t="s">
        <v>18</v>
      </c>
      <c r="L72" s="17" t="s">
        <v>86</v>
      </c>
      <c r="M72" s="17" t="s">
        <v>22</v>
      </c>
      <c r="N72" s="17" t="s">
        <v>22</v>
      </c>
      <c r="O72" s="17" t="s">
        <v>22</v>
      </c>
      <c r="P72" s="17" t="s">
        <v>22</v>
      </c>
      <c r="Q72" s="19">
        <v>2017</v>
      </c>
    </row>
    <row r="73" spans="1:17" ht="14.25">
      <c r="A73" s="42" t="s">
        <v>98</v>
      </c>
      <c r="D73" s="43">
        <v>18000000</v>
      </c>
      <c r="E73" s="44">
        <f>0.5*D73</f>
        <v>9000000</v>
      </c>
      <c r="F73" s="16">
        <f t="shared" si="5"/>
        <v>9000000</v>
      </c>
      <c r="G73" s="19" t="s">
        <v>18</v>
      </c>
      <c r="L73" s="17" t="s">
        <v>86</v>
      </c>
      <c r="M73" s="17" t="s">
        <v>22</v>
      </c>
      <c r="N73" s="17" t="s">
        <v>22</v>
      </c>
      <c r="O73" s="17" t="s">
        <v>22</v>
      </c>
      <c r="P73" s="17" t="s">
        <v>22</v>
      </c>
      <c r="Q73" s="19">
        <v>2018</v>
      </c>
    </row>
    <row r="74" spans="1:17" ht="14.25">
      <c r="A74" s="42" t="s">
        <v>116</v>
      </c>
      <c r="D74" s="43">
        <v>8000000</v>
      </c>
      <c r="E74" s="44">
        <v>0</v>
      </c>
      <c r="F74" s="16">
        <f t="shared" si="5"/>
        <v>8000000</v>
      </c>
      <c r="G74" s="19" t="s">
        <v>18</v>
      </c>
      <c r="L74" s="17"/>
      <c r="M74" s="17"/>
      <c r="N74" s="17"/>
      <c r="O74" s="17"/>
      <c r="P74" s="17"/>
      <c r="Q74" s="19"/>
    </row>
    <row r="75" spans="1:17" ht="14.25">
      <c r="A75" s="42" t="s">
        <v>135</v>
      </c>
      <c r="D75" s="43">
        <v>8500000</v>
      </c>
      <c r="E75" s="44">
        <v>3500000</v>
      </c>
      <c r="F75" s="16">
        <f>D75-E75</f>
        <v>5000000</v>
      </c>
      <c r="G75" s="19" t="s">
        <v>18</v>
      </c>
      <c r="L75" s="17"/>
      <c r="M75" s="17"/>
      <c r="N75" s="17"/>
      <c r="O75" s="17"/>
      <c r="P75" s="17"/>
      <c r="Q75" s="19"/>
    </row>
    <row r="76" spans="1:17" ht="14.25">
      <c r="A76" s="42" t="s">
        <v>114</v>
      </c>
      <c r="D76" s="43">
        <v>4500000</v>
      </c>
      <c r="E76" s="44">
        <f>0.9*D76</f>
        <v>4050000</v>
      </c>
      <c r="F76" s="16">
        <f t="shared" si="5"/>
        <v>450000</v>
      </c>
      <c r="G76" s="19" t="s">
        <v>18</v>
      </c>
      <c r="L76" s="17" t="s">
        <v>86</v>
      </c>
      <c r="M76" s="17" t="s">
        <v>21</v>
      </c>
      <c r="N76" s="17" t="s">
        <v>22</v>
      </c>
      <c r="O76" s="17" t="s">
        <v>22</v>
      </c>
      <c r="P76" s="17" t="s">
        <v>22</v>
      </c>
      <c r="Q76" s="19">
        <v>2017</v>
      </c>
    </row>
    <row r="77" spans="1:17" ht="15" thickBot="1">
      <c r="A77" s="50" t="s">
        <v>134</v>
      </c>
      <c r="D77" s="47">
        <v>1000000</v>
      </c>
      <c r="E77" s="51">
        <v>0</v>
      </c>
      <c r="F77" s="39">
        <f t="shared" si="5"/>
        <v>1000000</v>
      </c>
      <c r="G77" s="52" t="s">
        <v>18</v>
      </c>
      <c r="L77" s="23" t="s">
        <v>87</v>
      </c>
      <c r="M77" s="23" t="s">
        <v>21</v>
      </c>
      <c r="N77" s="23" t="s">
        <v>21</v>
      </c>
      <c r="O77" s="23" t="s">
        <v>21</v>
      </c>
      <c r="P77" s="23" t="s">
        <v>21</v>
      </c>
      <c r="Q77" s="25">
        <v>2016</v>
      </c>
    </row>
    <row r="78" spans="4:6" ht="14.25">
      <c r="D78" s="35"/>
      <c r="E78" s="35"/>
      <c r="F78" s="35"/>
    </row>
    <row r="79" spans="1:7" ht="14.25">
      <c r="A79" s="8" t="s">
        <v>54</v>
      </c>
      <c r="D79" s="35">
        <f>SUM(D70:D77)</f>
        <v>72100000</v>
      </c>
      <c r="E79" s="35">
        <f>SUM(E70:E77)</f>
        <v>35600000</v>
      </c>
      <c r="F79" s="35">
        <f>SUM(F70:F77)</f>
        <v>36500000</v>
      </c>
      <c r="G79" s="35"/>
    </row>
    <row r="80" spans="2:3" ht="14.25">
      <c r="B80" s="53" t="s">
        <v>109</v>
      </c>
      <c r="C80" s="53" t="s">
        <v>110</v>
      </c>
    </row>
    <row r="81" spans="1:3" ht="14.25">
      <c r="A81" s="8" t="s">
        <v>101</v>
      </c>
      <c r="B81" s="35">
        <f>D30+D42+D53+D65+D79</f>
        <v>406120000</v>
      </c>
      <c r="C81" s="35">
        <f>F30+D42+D53+D65+D79</f>
        <v>368850000</v>
      </c>
    </row>
    <row r="82" spans="1:3" ht="14.25">
      <c r="A82" s="8" t="s">
        <v>102</v>
      </c>
      <c r="B82" s="35">
        <f>E30+E42+E53+E65+E79</f>
        <v>143450000</v>
      </c>
      <c r="C82" s="35">
        <f>B82</f>
        <v>143450000</v>
      </c>
    </row>
    <row r="83" spans="1:3" ht="14.25">
      <c r="A83" s="8" t="s">
        <v>103</v>
      </c>
      <c r="B83" s="35">
        <f>B81-B82</f>
        <v>262670000</v>
      </c>
      <c r="C83" s="35">
        <f>C81-C82</f>
        <v>225400000</v>
      </c>
    </row>
    <row r="84" spans="1:3" ht="14.25">
      <c r="A84" s="54" t="s">
        <v>104</v>
      </c>
      <c r="B84" s="55">
        <f>G30</f>
        <v>138970000</v>
      </c>
      <c r="C84" s="55">
        <f>H30</f>
        <v>101700000</v>
      </c>
    </row>
    <row r="85" spans="1:3" ht="14.25">
      <c r="A85" s="54" t="s">
        <v>105</v>
      </c>
      <c r="B85" s="55">
        <f>F42</f>
        <v>15950000</v>
      </c>
      <c r="C85" s="55">
        <f>F42</f>
        <v>15950000</v>
      </c>
    </row>
    <row r="86" spans="1:3" ht="14.25">
      <c r="A86" s="54" t="s">
        <v>106</v>
      </c>
      <c r="B86" s="55">
        <f>F65</f>
        <v>56600000</v>
      </c>
      <c r="C86" s="55">
        <f>F65</f>
        <v>56600000</v>
      </c>
    </row>
    <row r="87" spans="1:3" ht="14.25">
      <c r="A87" s="54" t="s">
        <v>107</v>
      </c>
      <c r="B87" s="55">
        <f>F79</f>
        <v>36500000</v>
      </c>
      <c r="C87" s="55">
        <f>F79</f>
        <v>36500000</v>
      </c>
    </row>
    <row r="88" spans="1:3" ht="14.25">
      <c r="A88" s="54" t="s">
        <v>108</v>
      </c>
      <c r="B88" s="55">
        <f>F53</f>
        <v>14650000</v>
      </c>
      <c r="C88" s="55">
        <f>F53</f>
        <v>14650000</v>
      </c>
    </row>
    <row r="90" spans="1:3" ht="14.25">
      <c r="A90" s="8" t="s">
        <v>117</v>
      </c>
      <c r="B90" s="35">
        <v>40000000</v>
      </c>
      <c r="C90" s="35">
        <f>B90</f>
        <v>40000000</v>
      </c>
    </row>
    <row r="92" spans="1:3" ht="14.25">
      <c r="A92" s="8" t="s">
        <v>118</v>
      </c>
      <c r="B92" s="56">
        <f>B83-B90</f>
        <v>222670000</v>
      </c>
      <c r="C92" s="56">
        <f>C83-C90</f>
        <v>185400000</v>
      </c>
    </row>
    <row r="94" ht="14.25">
      <c r="A94" s="8" t="s">
        <v>120</v>
      </c>
    </row>
    <row r="95" spans="1:4" ht="14.25">
      <c r="A95" s="54" t="s">
        <v>121</v>
      </c>
      <c r="B95" s="35">
        <v>10000000</v>
      </c>
      <c r="C95" s="35">
        <v>10000000</v>
      </c>
      <c r="D95" s="35"/>
    </row>
    <row r="96" spans="1:4" ht="14.25">
      <c r="A96" s="54" t="s">
        <v>122</v>
      </c>
      <c r="B96" s="35">
        <f>35000000</f>
        <v>35000000</v>
      </c>
      <c r="C96" s="35">
        <f>35000000</f>
        <v>35000000</v>
      </c>
      <c r="D96" s="35"/>
    </row>
    <row r="97" spans="1:4" ht="14.25">
      <c r="A97" s="54" t="s">
        <v>123</v>
      </c>
      <c r="B97" s="57">
        <f>33000*1800*0.7</f>
        <v>41580000</v>
      </c>
      <c r="C97" s="57">
        <f>33000*1800*0.7</f>
        <v>41580000</v>
      </c>
      <c r="D97" s="35"/>
    </row>
    <row r="98" spans="1:4" ht="14.25">
      <c r="A98" s="54" t="s">
        <v>124</v>
      </c>
      <c r="B98" s="35">
        <f>15000*780</f>
        <v>11700000</v>
      </c>
      <c r="C98" s="35">
        <f>15000*780</f>
        <v>11700000</v>
      </c>
      <c r="D98" s="35"/>
    </row>
    <row r="99" spans="1:4" ht="14.25">
      <c r="A99" s="57"/>
      <c r="B99" s="35"/>
      <c r="C99" s="35"/>
      <c r="D99" s="35"/>
    </row>
    <row r="100" spans="1:4" ht="14.25">
      <c r="A100" s="8" t="s">
        <v>125</v>
      </c>
      <c r="B100" s="35">
        <f>SUM(B95:B96,B98)</f>
        <v>56700000</v>
      </c>
      <c r="C100" s="35">
        <f>SUM(C95:C96,C98)</f>
        <v>56700000</v>
      </c>
      <c r="D100" s="35"/>
    </row>
    <row r="101" spans="1:4" ht="14.25">
      <c r="A101" s="8" t="s">
        <v>126</v>
      </c>
      <c r="B101" s="35">
        <f>SUM(B95,B97,B98)</f>
        <v>63280000</v>
      </c>
      <c r="C101" s="35">
        <f>SUM(C95,C97,C98)</f>
        <v>63280000</v>
      </c>
      <c r="D101" s="35"/>
    </row>
    <row r="102" spans="2:4" ht="14.25">
      <c r="B102" s="35"/>
      <c r="C102" s="35"/>
      <c r="D102" s="35"/>
    </row>
    <row r="103" spans="1:4" ht="14.25">
      <c r="A103" s="8" t="s">
        <v>127</v>
      </c>
      <c r="B103" s="35">
        <v>77000000</v>
      </c>
      <c r="C103" s="35">
        <v>77000000</v>
      </c>
      <c r="D103" s="35"/>
    </row>
    <row r="104" spans="1:4" ht="14.25">
      <c r="A104" s="8" t="s">
        <v>128</v>
      </c>
      <c r="B104" s="35">
        <v>145000000</v>
      </c>
      <c r="C104" s="35">
        <v>145000000</v>
      </c>
      <c r="D104" s="35"/>
    </row>
    <row r="105" ht="14.25">
      <c r="D105" s="35"/>
    </row>
    <row r="106" spans="1:4" ht="14.25">
      <c r="A106" s="8" t="s">
        <v>129</v>
      </c>
      <c r="B106" s="35">
        <f>B104-B103</f>
        <v>68000000</v>
      </c>
      <c r="C106" s="35">
        <f>C104-C103</f>
        <v>68000000</v>
      </c>
      <c r="D106" s="35"/>
    </row>
    <row r="107" spans="1:3" ht="14.25">
      <c r="A107" s="2" t="s">
        <v>130</v>
      </c>
      <c r="B107" s="35">
        <f>4*10908000</f>
        <v>43632000</v>
      </c>
      <c r="C107" s="35">
        <f>4*10908000</f>
        <v>43632000</v>
      </c>
    </row>
    <row r="108" spans="2:3" ht="14.25">
      <c r="B108" s="35"/>
      <c r="C108" s="35"/>
    </row>
    <row r="109" spans="1:3" ht="14.25">
      <c r="A109" s="8" t="s">
        <v>131</v>
      </c>
      <c r="B109" s="56">
        <f>SUM(B106:B107)</f>
        <v>111632000</v>
      </c>
      <c r="C109" s="56">
        <f>SUM(C106:C107)</f>
        <v>111632000</v>
      </c>
    </row>
    <row r="111" spans="1:3" ht="14.25">
      <c r="A111" s="8" t="s">
        <v>132</v>
      </c>
      <c r="B111" s="58">
        <f>B109-B92</f>
        <v>-111038000</v>
      </c>
      <c r="C111" s="58">
        <f>C109-C92</f>
        <v>-73768000</v>
      </c>
    </row>
  </sheetData>
  <sheetProtection/>
  <mergeCells count="1">
    <mergeCell ref="J5:N5"/>
  </mergeCells>
  <printOptions/>
  <pageMargins left="0.7" right="0.7" top="0.787401575" bottom="0.787401575" header="0.3" footer="0.3"/>
  <pageSetup horizontalDpi="1200" verticalDpi="1200" orientation="portrait" paperSize="9" r:id="rId1"/>
  <ignoredErrors>
    <ignoredError sqref="E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zoomScalePageLayoutView="0" workbookViewId="0" topLeftCell="A76">
      <selection activeCell="A45" sqref="A45"/>
    </sheetView>
  </sheetViews>
  <sheetFormatPr defaultColWidth="9.140625" defaultRowHeight="15"/>
  <cols>
    <col min="1" max="1" width="58.7109375" style="2" customWidth="1"/>
    <col min="2" max="2" width="23.28125" style="2" customWidth="1"/>
    <col min="3" max="3" width="17.57421875" style="2" customWidth="1"/>
    <col min="4" max="4" width="22.8515625" style="2" customWidth="1"/>
    <col min="5" max="5" width="29.00390625" style="2" customWidth="1"/>
    <col min="6" max="6" width="27.7109375" style="2" customWidth="1"/>
    <col min="7" max="7" width="22.28125" style="2" customWidth="1"/>
    <col min="8" max="8" width="28.57421875" style="2" customWidth="1"/>
    <col min="9" max="9" width="20.00390625" style="2" customWidth="1"/>
    <col min="10" max="10" width="18.140625" style="2" customWidth="1"/>
    <col min="11" max="11" width="16.7109375" style="2" customWidth="1"/>
    <col min="12" max="12" width="13.421875" style="2" customWidth="1"/>
    <col min="13" max="13" width="9.8515625" style="2" customWidth="1"/>
    <col min="14" max="14" width="11.140625" style="2" customWidth="1"/>
    <col min="15" max="16" width="9.7109375" style="2" customWidth="1"/>
    <col min="17" max="17" width="10.140625" style="2" customWidth="1"/>
    <col min="18" max="19" width="17.140625" style="2" customWidth="1"/>
    <col min="20" max="16384" width="8.8515625" style="2" customWidth="1"/>
  </cols>
  <sheetData>
    <row r="1" ht="36">
      <c r="A1" s="1" t="s">
        <v>119</v>
      </c>
    </row>
    <row r="2" ht="14.25">
      <c r="A2" s="3" t="s">
        <v>143</v>
      </c>
    </row>
    <row r="4" ht="15.75" thickBot="1">
      <c r="A4" s="4" t="s">
        <v>67</v>
      </c>
    </row>
    <row r="5" spans="1:22" ht="14.25">
      <c r="A5" s="5"/>
      <c r="B5" s="6"/>
      <c r="C5" s="6"/>
      <c r="D5" s="6"/>
      <c r="E5" s="6"/>
      <c r="F5" s="6"/>
      <c r="G5" s="6"/>
      <c r="H5" s="6"/>
      <c r="I5" s="6"/>
      <c r="J5" s="59" t="s">
        <v>0</v>
      </c>
      <c r="K5" s="59"/>
      <c r="L5" s="59"/>
      <c r="M5" s="59"/>
      <c r="N5" s="59"/>
      <c r="O5" s="6"/>
      <c r="P5" s="6"/>
      <c r="Q5" s="6"/>
      <c r="R5" s="6"/>
      <c r="S5" s="7"/>
      <c r="T5" s="7"/>
      <c r="V5" s="8" t="s">
        <v>55</v>
      </c>
    </row>
    <row r="6" spans="1:24" ht="15" thickBot="1">
      <c r="A6" s="9" t="s">
        <v>1</v>
      </c>
      <c r="B6" s="10" t="s">
        <v>2</v>
      </c>
      <c r="C6" s="10" t="s">
        <v>3</v>
      </c>
      <c r="D6" s="10" t="s">
        <v>4</v>
      </c>
      <c r="E6" s="10" t="s">
        <v>111</v>
      </c>
      <c r="F6" s="10" t="s">
        <v>5</v>
      </c>
      <c r="G6" s="10" t="s">
        <v>112</v>
      </c>
      <c r="H6" s="10" t="s">
        <v>113</v>
      </c>
      <c r="I6" s="10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2" t="s">
        <v>16</v>
      </c>
      <c r="T6" s="12" t="s">
        <v>71</v>
      </c>
      <c r="V6" s="8" t="s">
        <v>5</v>
      </c>
      <c r="X6" s="13" t="s">
        <v>56</v>
      </c>
    </row>
    <row r="7" spans="1:24" ht="14.25">
      <c r="A7" s="14" t="s">
        <v>68</v>
      </c>
      <c r="B7" s="15">
        <v>350</v>
      </c>
      <c r="C7" s="15">
        <v>1</v>
      </c>
      <c r="D7" s="16">
        <v>35000000</v>
      </c>
      <c r="E7" s="16">
        <f>0.3*D7</f>
        <v>10500000</v>
      </c>
      <c r="F7" s="16">
        <v>35000000</v>
      </c>
      <c r="G7" s="16">
        <f>D7-E7</f>
        <v>24500000</v>
      </c>
      <c r="H7" s="16">
        <f>F7-E7</f>
        <v>24500000</v>
      </c>
      <c r="I7" s="17" t="s">
        <v>69</v>
      </c>
      <c r="J7" s="18" t="s">
        <v>19</v>
      </c>
      <c r="K7" s="18" t="s">
        <v>19</v>
      </c>
      <c r="L7" s="18" t="s">
        <v>19</v>
      </c>
      <c r="M7" s="18" t="s">
        <v>19</v>
      </c>
      <c r="N7" s="18" t="s">
        <v>19</v>
      </c>
      <c r="O7" s="17" t="s">
        <v>70</v>
      </c>
      <c r="P7" s="17" t="s">
        <v>21</v>
      </c>
      <c r="Q7" s="17" t="s">
        <v>21</v>
      </c>
      <c r="R7" s="17" t="s">
        <v>21</v>
      </c>
      <c r="S7" s="19" t="s">
        <v>21</v>
      </c>
      <c r="T7" s="19">
        <v>2017</v>
      </c>
      <c r="V7" s="8" t="s">
        <v>41</v>
      </c>
      <c r="X7" s="13" t="s">
        <v>57</v>
      </c>
    </row>
    <row r="8" spans="1:24" ht="57">
      <c r="A8" s="60" t="s">
        <v>141</v>
      </c>
      <c r="B8" s="15"/>
      <c r="C8" s="61" t="s">
        <v>140</v>
      </c>
      <c r="D8" s="16">
        <v>19000000</v>
      </c>
      <c r="E8" s="16">
        <v>0</v>
      </c>
      <c r="F8" s="16">
        <v>19000000</v>
      </c>
      <c r="G8" s="16">
        <f>D8-E8</f>
        <v>19000000</v>
      </c>
      <c r="H8" s="16">
        <f>F8-E8</f>
        <v>19000000</v>
      </c>
      <c r="I8" s="23" t="s">
        <v>18</v>
      </c>
      <c r="J8" s="18"/>
      <c r="K8" s="18"/>
      <c r="L8" s="18"/>
      <c r="M8" s="18"/>
      <c r="N8" s="18"/>
      <c r="O8" s="17"/>
      <c r="P8" s="17"/>
      <c r="Q8" s="17"/>
      <c r="R8" s="17"/>
      <c r="S8" s="19"/>
      <c r="T8" s="19">
        <v>2018</v>
      </c>
      <c r="V8" s="8"/>
      <c r="X8" s="13"/>
    </row>
    <row r="9" spans="1:24" ht="14.25">
      <c r="A9" s="14" t="s">
        <v>72</v>
      </c>
      <c r="B9" s="15">
        <v>500</v>
      </c>
      <c r="C9" s="15">
        <v>1</v>
      </c>
      <c r="D9" s="20">
        <v>9000000</v>
      </c>
      <c r="E9" s="16">
        <f>0*D9</f>
        <v>0</v>
      </c>
      <c r="F9" s="16">
        <v>9000000</v>
      </c>
      <c r="G9" s="16">
        <f>D9-E9</f>
        <v>9000000</v>
      </c>
      <c r="H9" s="16">
        <f>F9-E9</f>
        <v>9000000</v>
      </c>
      <c r="I9" s="17" t="s">
        <v>69</v>
      </c>
      <c r="J9" s="18" t="s">
        <v>19</v>
      </c>
      <c r="K9" s="18" t="s">
        <v>19</v>
      </c>
      <c r="L9" s="18" t="s">
        <v>19</v>
      </c>
      <c r="M9" s="18" t="s">
        <v>19</v>
      </c>
      <c r="N9" s="18" t="s">
        <v>19</v>
      </c>
      <c r="O9" s="17" t="s">
        <v>70</v>
      </c>
      <c r="P9" s="17" t="s">
        <v>21</v>
      </c>
      <c r="Q9" s="17" t="s">
        <v>21</v>
      </c>
      <c r="R9" s="17" t="s">
        <v>21</v>
      </c>
      <c r="S9" s="19" t="s">
        <v>21</v>
      </c>
      <c r="T9" s="19">
        <v>2016</v>
      </c>
      <c r="V9" s="8" t="s">
        <v>31</v>
      </c>
      <c r="X9" s="13" t="s">
        <v>58</v>
      </c>
    </row>
    <row r="10" spans="1:24" ht="14.25">
      <c r="A10" s="21" t="s">
        <v>17</v>
      </c>
      <c r="B10" s="22">
        <v>97</v>
      </c>
      <c r="C10" s="22">
        <v>7</v>
      </c>
      <c r="D10" s="20">
        <v>1400000</v>
      </c>
      <c r="E10" s="16">
        <f>0*D10</f>
        <v>0</v>
      </c>
      <c r="F10" s="20">
        <v>1400000</v>
      </c>
      <c r="G10" s="16">
        <f>D10-E10</f>
        <v>1400000</v>
      </c>
      <c r="H10" s="16">
        <f>F10-E10</f>
        <v>1400000</v>
      </c>
      <c r="I10" s="23" t="s">
        <v>18</v>
      </c>
      <c r="J10" s="24" t="s">
        <v>19</v>
      </c>
      <c r="K10" s="24" t="s">
        <v>19</v>
      </c>
      <c r="L10" s="24" t="s">
        <v>19</v>
      </c>
      <c r="M10" s="24" t="s">
        <v>19</v>
      </c>
      <c r="N10" s="24" t="s">
        <v>19</v>
      </c>
      <c r="O10" s="23" t="s">
        <v>20</v>
      </c>
      <c r="P10" s="23" t="s">
        <v>21</v>
      </c>
      <c r="Q10" s="23" t="s">
        <v>22</v>
      </c>
      <c r="R10" s="23" t="s">
        <v>22</v>
      </c>
      <c r="S10" s="25" t="s">
        <v>22</v>
      </c>
      <c r="T10" s="25">
        <v>2016</v>
      </c>
      <c r="V10" s="8" t="s">
        <v>59</v>
      </c>
      <c r="X10" s="13" t="s">
        <v>60</v>
      </c>
    </row>
    <row r="11" spans="1:20" ht="14.25">
      <c r="A11" s="21" t="s">
        <v>39</v>
      </c>
      <c r="B11" s="22">
        <v>93</v>
      </c>
      <c r="C11" s="22">
        <v>12</v>
      </c>
      <c r="D11" s="20">
        <v>4000000</v>
      </c>
      <c r="E11" s="16">
        <f>0*D11</f>
        <v>0</v>
      </c>
      <c r="F11" s="20">
        <f>D11</f>
        <v>4000000</v>
      </c>
      <c r="G11" s="16">
        <f>D11-E11</f>
        <v>4000000</v>
      </c>
      <c r="H11" s="16">
        <f>F11-E11</f>
        <v>4000000</v>
      </c>
      <c r="I11" s="23" t="s">
        <v>18</v>
      </c>
      <c r="J11" s="24" t="s">
        <v>19</v>
      </c>
      <c r="K11" s="24" t="s">
        <v>19</v>
      </c>
      <c r="L11" s="27" t="s">
        <v>19</v>
      </c>
      <c r="M11" s="26" t="s">
        <v>27</v>
      </c>
      <c r="N11" s="24" t="s">
        <v>19</v>
      </c>
      <c r="O11" s="23" t="s">
        <v>37</v>
      </c>
      <c r="P11" s="23" t="s">
        <v>21</v>
      </c>
      <c r="Q11" s="23" t="s">
        <v>21</v>
      </c>
      <c r="R11" s="23" t="s">
        <v>38</v>
      </c>
      <c r="S11" s="25" t="s">
        <v>22</v>
      </c>
      <c r="T11" s="25">
        <v>2016</v>
      </c>
    </row>
    <row r="12" spans="1:20" ht="1.5" customHeight="1" thickBot="1">
      <c r="A12" s="28"/>
      <c r="B12" s="29"/>
      <c r="C12" s="29"/>
      <c r="D12" s="30"/>
      <c r="E12" s="30"/>
      <c r="F12" s="30"/>
      <c r="G12" s="30"/>
      <c r="H12" s="30"/>
      <c r="I12" s="31"/>
      <c r="J12" s="32"/>
      <c r="K12" s="32"/>
      <c r="L12" s="32"/>
      <c r="M12" s="32"/>
      <c r="N12" s="32"/>
      <c r="O12" s="31"/>
      <c r="P12" s="31"/>
      <c r="Q12" s="31"/>
      <c r="R12" s="31"/>
      <c r="S12" s="33"/>
      <c r="T12" s="33"/>
    </row>
    <row r="14" spans="1:8" ht="14.25">
      <c r="A14" s="8" t="s">
        <v>54</v>
      </c>
      <c r="B14" s="34">
        <f>SUM(B10:B12)</f>
        <v>190</v>
      </c>
      <c r="D14" s="35">
        <f>SUM(D7:D12)</f>
        <v>68400000</v>
      </c>
      <c r="E14" s="35">
        <f>SUM(E7:E12)</f>
        <v>10500000</v>
      </c>
      <c r="F14" s="35">
        <f>SUM(F7:F12)</f>
        <v>68400000</v>
      </c>
      <c r="G14" s="35">
        <f>SUM(G7:G12)</f>
        <v>57900000</v>
      </c>
      <c r="H14" s="35">
        <f>SUM(H7:H12)</f>
        <v>57900000</v>
      </c>
    </row>
    <row r="15" ht="15" thickBot="1"/>
    <row r="16" spans="1:18" ht="15" thickBot="1">
      <c r="A16" s="36" t="s">
        <v>137</v>
      </c>
      <c r="B16" s="37" t="s">
        <v>2</v>
      </c>
      <c r="D16" s="37" t="s">
        <v>4</v>
      </c>
      <c r="E16" s="37" t="s">
        <v>90</v>
      </c>
      <c r="F16" s="37" t="s">
        <v>73</v>
      </c>
      <c r="G16" s="37" t="s">
        <v>6</v>
      </c>
      <c r="M16" s="37" t="s">
        <v>12</v>
      </c>
      <c r="N16" s="37" t="s">
        <v>13</v>
      </c>
      <c r="O16" s="37" t="s">
        <v>14</v>
      </c>
      <c r="P16" s="37" t="s">
        <v>15</v>
      </c>
      <c r="Q16" s="38" t="s">
        <v>16</v>
      </c>
      <c r="R16" s="38" t="s">
        <v>71</v>
      </c>
    </row>
    <row r="17" spans="1:18" ht="14.25">
      <c r="A17" s="14" t="s">
        <v>136</v>
      </c>
      <c r="B17" s="15">
        <v>500</v>
      </c>
      <c r="D17" s="16">
        <v>6000000</v>
      </c>
      <c r="E17" s="16">
        <v>4200000</v>
      </c>
      <c r="F17" s="16">
        <f aca="true" t="shared" si="0" ref="F17:F24">D17-E17</f>
        <v>1800000</v>
      </c>
      <c r="G17" s="17" t="s">
        <v>69</v>
      </c>
      <c r="M17" s="17" t="s">
        <v>20</v>
      </c>
      <c r="N17" s="17" t="s">
        <v>21</v>
      </c>
      <c r="O17" s="17" t="s">
        <v>21</v>
      </c>
      <c r="P17" s="17" t="s">
        <v>21</v>
      </c>
      <c r="Q17" s="19" t="s">
        <v>22</v>
      </c>
      <c r="R17" s="19">
        <v>2017</v>
      </c>
    </row>
    <row r="18" spans="1:18" ht="14.25">
      <c r="A18" s="14" t="s">
        <v>89</v>
      </c>
      <c r="B18" s="15">
        <v>350</v>
      </c>
      <c r="D18" s="16">
        <v>650000</v>
      </c>
      <c r="E18" s="16">
        <v>0</v>
      </c>
      <c r="F18" s="20">
        <f t="shared" si="0"/>
        <v>650000</v>
      </c>
      <c r="G18" s="17" t="s">
        <v>18</v>
      </c>
      <c r="M18" s="17" t="s">
        <v>74</v>
      </c>
      <c r="N18" s="17" t="s">
        <v>21</v>
      </c>
      <c r="O18" s="17" t="s">
        <v>22</v>
      </c>
      <c r="P18" s="17" t="s">
        <v>22</v>
      </c>
      <c r="Q18" s="19" t="s">
        <v>22</v>
      </c>
      <c r="R18" s="19">
        <v>2017</v>
      </c>
    </row>
    <row r="19" spans="1:18" ht="14.25">
      <c r="A19" s="14" t="s">
        <v>75</v>
      </c>
      <c r="B19" s="15">
        <v>3000</v>
      </c>
      <c r="D19" s="16">
        <v>7400000</v>
      </c>
      <c r="E19" s="16">
        <f>0.5*D19</f>
        <v>3700000</v>
      </c>
      <c r="F19" s="20">
        <f t="shared" si="0"/>
        <v>3700000</v>
      </c>
      <c r="G19" s="17" t="s">
        <v>18</v>
      </c>
      <c r="M19" s="17" t="s">
        <v>74</v>
      </c>
      <c r="N19" s="17" t="s">
        <v>22</v>
      </c>
      <c r="O19" s="17" t="s">
        <v>22</v>
      </c>
      <c r="P19" s="17" t="s">
        <v>22</v>
      </c>
      <c r="Q19" s="19" t="s">
        <v>22</v>
      </c>
      <c r="R19" s="19">
        <v>2018</v>
      </c>
    </row>
    <row r="20" spans="1:18" ht="14.25">
      <c r="A20" s="21" t="s">
        <v>76</v>
      </c>
      <c r="B20" s="22">
        <v>100</v>
      </c>
      <c r="D20" s="20">
        <v>12000000</v>
      </c>
      <c r="E20" s="20">
        <f>0.7*D20</f>
        <v>8400000</v>
      </c>
      <c r="F20" s="20">
        <f t="shared" si="0"/>
        <v>3600000</v>
      </c>
      <c r="G20" s="23" t="s">
        <v>18</v>
      </c>
      <c r="M20" s="23" t="s">
        <v>77</v>
      </c>
      <c r="N20" s="23" t="s">
        <v>22</v>
      </c>
      <c r="O20" s="23" t="s">
        <v>22</v>
      </c>
      <c r="P20" s="23" t="s">
        <v>22</v>
      </c>
      <c r="Q20" s="25" t="s">
        <v>22</v>
      </c>
      <c r="R20" s="25">
        <v>2018</v>
      </c>
    </row>
    <row r="21" spans="1:18" ht="14.25">
      <c r="A21" s="21" t="s">
        <v>139</v>
      </c>
      <c r="B21" s="22">
        <v>800</v>
      </c>
      <c r="D21" s="20">
        <v>2400000</v>
      </c>
      <c r="E21" s="20">
        <v>0</v>
      </c>
      <c r="F21" s="20">
        <f t="shared" si="0"/>
        <v>2400000</v>
      </c>
      <c r="G21" s="23" t="s">
        <v>18</v>
      </c>
      <c r="M21" s="23"/>
      <c r="N21" s="23"/>
      <c r="O21" s="23"/>
      <c r="P21" s="23"/>
      <c r="Q21" s="25"/>
      <c r="R21" s="25"/>
    </row>
    <row r="22" spans="1:18" ht="14.25">
      <c r="A22" s="21" t="s">
        <v>138</v>
      </c>
      <c r="B22" s="22">
        <v>1000</v>
      </c>
      <c r="D22" s="20">
        <v>3000000</v>
      </c>
      <c r="E22" s="20">
        <v>1500000</v>
      </c>
      <c r="F22" s="20">
        <f t="shared" si="0"/>
        <v>1500000</v>
      </c>
      <c r="G22" s="23" t="s">
        <v>18</v>
      </c>
      <c r="M22" s="23"/>
      <c r="N22" s="23"/>
      <c r="O22" s="23"/>
      <c r="P22" s="23"/>
      <c r="Q22" s="25"/>
      <c r="R22" s="25"/>
    </row>
    <row r="23" spans="1:18" ht="14.25">
      <c r="A23" s="21" t="s">
        <v>78</v>
      </c>
      <c r="B23" s="22">
        <v>0</v>
      </c>
      <c r="D23" s="20">
        <v>3000000</v>
      </c>
      <c r="E23" s="20">
        <f>0.7*D23</f>
        <v>2100000</v>
      </c>
      <c r="F23" s="20">
        <f t="shared" si="0"/>
        <v>900000</v>
      </c>
      <c r="G23" s="23" t="s">
        <v>18</v>
      </c>
      <c r="M23" s="23" t="s">
        <v>77</v>
      </c>
      <c r="N23" s="23" t="s">
        <v>22</v>
      </c>
      <c r="O23" s="23" t="s">
        <v>22</v>
      </c>
      <c r="P23" s="23" t="s">
        <v>22</v>
      </c>
      <c r="Q23" s="25" t="s">
        <v>22</v>
      </c>
      <c r="R23" s="25">
        <v>2018</v>
      </c>
    </row>
    <row r="24" spans="1:18" ht="15" thickBot="1">
      <c r="A24" s="28" t="s">
        <v>91</v>
      </c>
      <c r="B24" s="29">
        <v>250</v>
      </c>
      <c r="D24" s="39">
        <v>1400000</v>
      </c>
      <c r="E24" s="39">
        <v>0</v>
      </c>
      <c r="F24" s="30">
        <f t="shared" si="0"/>
        <v>1400000</v>
      </c>
      <c r="G24" s="31" t="s">
        <v>26</v>
      </c>
      <c r="M24" s="31" t="s">
        <v>20</v>
      </c>
      <c r="N24" s="31" t="s">
        <v>21</v>
      </c>
      <c r="O24" s="31" t="s">
        <v>22</v>
      </c>
      <c r="P24" s="31" t="s">
        <v>22</v>
      </c>
      <c r="Q24" s="33" t="s">
        <v>22</v>
      </c>
      <c r="R24" s="33">
        <v>2018</v>
      </c>
    </row>
    <row r="26" spans="1:6" ht="14.25">
      <c r="A26" s="8" t="s">
        <v>54</v>
      </c>
      <c r="B26" s="34">
        <f>SUM(B17:B24)</f>
        <v>6000</v>
      </c>
      <c r="D26" s="35">
        <f>SUM(D17:D24)</f>
        <v>35850000</v>
      </c>
      <c r="E26" s="35">
        <f>SUM(E17:E24)</f>
        <v>19900000</v>
      </c>
      <c r="F26" s="35">
        <f>SUM(F17:F24)</f>
        <v>15950000</v>
      </c>
    </row>
    <row r="28" spans="1:5" ht="15.75" thickBot="1">
      <c r="A28" s="4" t="s">
        <v>79</v>
      </c>
      <c r="E28" s="35"/>
    </row>
    <row r="29" spans="1:18" ht="15" thickBot="1">
      <c r="A29" s="40"/>
      <c r="D29" s="36" t="s">
        <v>4</v>
      </c>
      <c r="E29" s="41" t="s">
        <v>92</v>
      </c>
      <c r="F29" s="37" t="s">
        <v>73</v>
      </c>
      <c r="G29" s="37" t="s">
        <v>6</v>
      </c>
      <c r="M29" s="37" t="s">
        <v>12</v>
      </c>
      <c r="N29" s="37" t="s">
        <v>13</v>
      </c>
      <c r="O29" s="37" t="s">
        <v>14</v>
      </c>
      <c r="P29" s="37" t="s">
        <v>15</v>
      </c>
      <c r="Q29" s="38" t="s">
        <v>16</v>
      </c>
      <c r="R29" s="38" t="s">
        <v>71</v>
      </c>
    </row>
    <row r="30" spans="1:18" ht="14.25">
      <c r="A30" s="42" t="s">
        <v>80</v>
      </c>
      <c r="D30" s="43">
        <v>7300000</v>
      </c>
      <c r="E30" s="44">
        <f>0.5*D30</f>
        <v>3650000</v>
      </c>
      <c r="F30" s="16">
        <f aca="true" t="shared" si="1" ref="F30:F35">D30-E30</f>
        <v>3650000</v>
      </c>
      <c r="G30" s="17" t="s">
        <v>69</v>
      </c>
      <c r="M30" s="17" t="s">
        <v>86</v>
      </c>
      <c r="N30" s="17" t="s">
        <v>21</v>
      </c>
      <c r="O30" s="17" t="s">
        <v>21</v>
      </c>
      <c r="P30" s="17" t="s">
        <v>21</v>
      </c>
      <c r="Q30" s="17" t="s">
        <v>21</v>
      </c>
      <c r="R30" s="19">
        <v>2016</v>
      </c>
    </row>
    <row r="31" spans="1:18" ht="14.25">
      <c r="A31" s="42" t="s">
        <v>81</v>
      </c>
      <c r="D31" s="43">
        <v>8500000</v>
      </c>
      <c r="E31" s="44">
        <f>0.5*D31</f>
        <v>4250000</v>
      </c>
      <c r="F31" s="16">
        <f t="shared" si="1"/>
        <v>4250000</v>
      </c>
      <c r="G31" s="17" t="s">
        <v>18</v>
      </c>
      <c r="M31" s="17" t="s">
        <v>86</v>
      </c>
      <c r="N31" s="17" t="s">
        <v>21</v>
      </c>
      <c r="O31" s="17" t="s">
        <v>21</v>
      </c>
      <c r="P31" s="17" t="s">
        <v>21</v>
      </c>
      <c r="Q31" s="17" t="s">
        <v>21</v>
      </c>
      <c r="R31" s="19">
        <v>2016</v>
      </c>
    </row>
    <row r="32" spans="1:18" ht="14.25">
      <c r="A32" s="42" t="s">
        <v>82</v>
      </c>
      <c r="D32" s="45">
        <v>12000000</v>
      </c>
      <c r="E32" s="44">
        <f>0.85*D32</f>
        <v>10200000</v>
      </c>
      <c r="F32" s="16">
        <f t="shared" si="1"/>
        <v>1800000</v>
      </c>
      <c r="G32" s="17" t="s">
        <v>18</v>
      </c>
      <c r="M32" s="23" t="s">
        <v>87</v>
      </c>
      <c r="N32" s="23" t="s">
        <v>21</v>
      </c>
      <c r="O32" s="23" t="s">
        <v>21</v>
      </c>
      <c r="P32" s="23" t="s">
        <v>21</v>
      </c>
      <c r="Q32" s="23" t="s">
        <v>21</v>
      </c>
      <c r="R32" s="25">
        <v>2016</v>
      </c>
    </row>
    <row r="33" spans="1:18" ht="14.25">
      <c r="A33" s="42" t="s">
        <v>83</v>
      </c>
      <c r="D33" s="45">
        <v>4100000</v>
      </c>
      <c r="E33" s="44">
        <f>0.5*D33</f>
        <v>2050000</v>
      </c>
      <c r="F33" s="16">
        <f t="shared" si="1"/>
        <v>2050000</v>
      </c>
      <c r="G33" s="17" t="s">
        <v>18</v>
      </c>
      <c r="M33" s="23" t="s">
        <v>86</v>
      </c>
      <c r="N33" s="23" t="s">
        <v>21</v>
      </c>
      <c r="O33" s="23" t="s">
        <v>21</v>
      </c>
      <c r="P33" s="23" t="s">
        <v>21</v>
      </c>
      <c r="Q33" s="23" t="s">
        <v>21</v>
      </c>
      <c r="R33" s="25">
        <v>2016</v>
      </c>
    </row>
    <row r="34" spans="1:18" ht="14.25">
      <c r="A34" s="42" t="s">
        <v>84</v>
      </c>
      <c r="D34" s="45">
        <v>2900000</v>
      </c>
      <c r="E34" s="44">
        <f>0.5*D34</f>
        <v>1450000</v>
      </c>
      <c r="F34" s="16">
        <f t="shared" si="1"/>
        <v>1450000</v>
      </c>
      <c r="G34" s="17" t="s">
        <v>18</v>
      </c>
      <c r="M34" s="23" t="s">
        <v>86</v>
      </c>
      <c r="N34" s="23" t="s">
        <v>21</v>
      </c>
      <c r="O34" s="23" t="s">
        <v>21</v>
      </c>
      <c r="P34" s="23" t="s">
        <v>21</v>
      </c>
      <c r="Q34" s="23" t="s">
        <v>21</v>
      </c>
      <c r="R34" s="25">
        <v>2016</v>
      </c>
    </row>
    <row r="35" spans="1:18" ht="15" thickBot="1">
      <c r="A35" s="46" t="s">
        <v>85</v>
      </c>
      <c r="D35" s="47">
        <v>2900000</v>
      </c>
      <c r="E35" s="48">
        <f>0.5*D35</f>
        <v>1450000</v>
      </c>
      <c r="F35" s="30">
        <f t="shared" si="1"/>
        <v>1450000</v>
      </c>
      <c r="G35" s="31" t="s">
        <v>18</v>
      </c>
      <c r="M35" s="49" t="s">
        <v>86</v>
      </c>
      <c r="N35" s="31" t="s">
        <v>21</v>
      </c>
      <c r="O35" s="31" t="s">
        <v>21</v>
      </c>
      <c r="P35" s="31" t="s">
        <v>21</v>
      </c>
      <c r="Q35" s="31" t="s">
        <v>21</v>
      </c>
      <c r="R35" s="33">
        <v>2016</v>
      </c>
    </row>
    <row r="36" spans="4:6" ht="14.25">
      <c r="D36" s="35"/>
      <c r="E36" s="35"/>
      <c r="F36" s="35"/>
    </row>
    <row r="37" spans="1:8" ht="14.25">
      <c r="A37" s="8" t="s">
        <v>54</v>
      </c>
      <c r="D37" s="35">
        <f>SUM(D30:D35)</f>
        <v>37700000</v>
      </c>
      <c r="E37" s="35">
        <f>SUM(E30:E35)</f>
        <v>23050000</v>
      </c>
      <c r="F37" s="35">
        <f>SUM(F30:F35)</f>
        <v>14650000</v>
      </c>
      <c r="G37" s="35"/>
      <c r="H37" s="35">
        <f>SUM(M31:M35)</f>
        <v>0</v>
      </c>
    </row>
    <row r="40" spans="1:5" ht="15.75" thickBot="1">
      <c r="A40" s="4" t="s">
        <v>88</v>
      </c>
      <c r="E40" s="35"/>
    </row>
    <row r="41" spans="1:17" ht="15" thickBot="1">
      <c r="A41" s="40"/>
      <c r="D41" s="36" t="s">
        <v>4</v>
      </c>
      <c r="E41" s="41" t="s">
        <v>92</v>
      </c>
      <c r="F41" s="37" t="s">
        <v>73</v>
      </c>
      <c r="G41" s="38" t="s">
        <v>6</v>
      </c>
      <c r="L41" s="37" t="s">
        <v>12</v>
      </c>
      <c r="M41" s="37" t="s">
        <v>13</v>
      </c>
      <c r="N41" s="37" t="s">
        <v>14</v>
      </c>
      <c r="O41" s="37" t="s">
        <v>15</v>
      </c>
      <c r="P41" s="38" t="s">
        <v>16</v>
      </c>
      <c r="Q41" s="38" t="s">
        <v>71</v>
      </c>
    </row>
    <row r="42" spans="1:17" ht="14.25">
      <c r="A42" s="42" t="s">
        <v>93</v>
      </c>
      <c r="D42" s="43">
        <v>24000000</v>
      </c>
      <c r="E42" s="44">
        <f>0.8*D42</f>
        <v>19200000</v>
      </c>
      <c r="F42" s="16">
        <f>D42-E42</f>
        <v>4800000</v>
      </c>
      <c r="G42" s="19" t="s">
        <v>69</v>
      </c>
      <c r="L42" s="17" t="s">
        <v>86</v>
      </c>
      <c r="M42" s="17" t="s">
        <v>21</v>
      </c>
      <c r="N42" s="17" t="s">
        <v>21</v>
      </c>
      <c r="O42" s="17" t="s">
        <v>21</v>
      </c>
      <c r="P42" s="17" t="s">
        <v>21</v>
      </c>
      <c r="Q42" s="19">
        <v>2016</v>
      </c>
    </row>
    <row r="43" spans="1:17" ht="14.25">
      <c r="A43" s="42" t="s">
        <v>133</v>
      </c>
      <c r="D43" s="43">
        <v>46000000</v>
      </c>
      <c r="E43" s="44">
        <f>0.6*D43</f>
        <v>27600000</v>
      </c>
      <c r="F43" s="16">
        <f>D43-E43</f>
        <v>18400000</v>
      </c>
      <c r="G43" s="19" t="s">
        <v>18</v>
      </c>
      <c r="L43" s="17"/>
      <c r="M43" s="17"/>
      <c r="N43" s="17"/>
      <c r="O43" s="17"/>
      <c r="P43" s="17"/>
      <c r="Q43" s="19"/>
    </row>
    <row r="44" spans="1:17" ht="14.25">
      <c r="A44" s="42" t="s">
        <v>100</v>
      </c>
      <c r="D44" s="43">
        <v>2000000</v>
      </c>
      <c r="E44" s="44">
        <f>0.5*D44</f>
        <v>1000000</v>
      </c>
      <c r="F44" s="16">
        <f>D44-E44</f>
        <v>1000000</v>
      </c>
      <c r="G44" s="19" t="s">
        <v>18</v>
      </c>
      <c r="L44" s="17" t="s">
        <v>115</v>
      </c>
      <c r="M44" s="17" t="s">
        <v>22</v>
      </c>
      <c r="N44" s="17" t="s">
        <v>22</v>
      </c>
      <c r="O44" s="17" t="s">
        <v>22</v>
      </c>
      <c r="P44" s="17" t="s">
        <v>22</v>
      </c>
      <c r="Q44" s="19">
        <v>2018</v>
      </c>
    </row>
    <row r="45" spans="1:17" ht="14.25">
      <c r="A45" s="42" t="s">
        <v>145</v>
      </c>
      <c r="D45" s="43">
        <v>6000000</v>
      </c>
      <c r="E45" s="44">
        <f>0.85*D45</f>
        <v>5100000</v>
      </c>
      <c r="F45" s="16">
        <f>D45-E45</f>
        <v>900000</v>
      </c>
      <c r="G45" s="19" t="s">
        <v>18</v>
      </c>
      <c r="L45" s="17" t="s">
        <v>86</v>
      </c>
      <c r="M45" s="17" t="s">
        <v>21</v>
      </c>
      <c r="N45" s="17" t="s">
        <v>21</v>
      </c>
      <c r="O45" s="17" t="s">
        <v>21</v>
      </c>
      <c r="P45" s="17" t="s">
        <v>21</v>
      </c>
      <c r="Q45" s="19">
        <v>2016</v>
      </c>
    </row>
    <row r="46" spans="1:17" ht="15" thickBot="1">
      <c r="A46" s="50" t="s">
        <v>94</v>
      </c>
      <c r="D46" s="47">
        <v>3000000</v>
      </c>
      <c r="E46" s="51">
        <f>0.5*D46</f>
        <v>1500000</v>
      </c>
      <c r="F46" s="39">
        <f>D46-E46</f>
        <v>1500000</v>
      </c>
      <c r="G46" s="52" t="s">
        <v>18</v>
      </c>
      <c r="L46" s="23" t="s">
        <v>87</v>
      </c>
      <c r="M46" s="23" t="s">
        <v>21</v>
      </c>
      <c r="N46" s="23" t="s">
        <v>21</v>
      </c>
      <c r="O46" s="23" t="s">
        <v>21</v>
      </c>
      <c r="P46" s="23" t="s">
        <v>21</v>
      </c>
      <c r="Q46" s="25">
        <v>2016</v>
      </c>
    </row>
    <row r="47" spans="4:6" ht="14.25">
      <c r="D47" s="35"/>
      <c r="E47" s="35"/>
      <c r="F47" s="35"/>
    </row>
    <row r="48" spans="1:7" ht="14.25">
      <c r="A48" s="8" t="s">
        <v>54</v>
      </c>
      <c r="D48" s="35">
        <f>SUM(D42:D46)</f>
        <v>81000000</v>
      </c>
      <c r="E48" s="35">
        <f>SUM(E42:E46)</f>
        <v>54400000</v>
      </c>
      <c r="F48" s="35">
        <f>SUM(F42:F46)</f>
        <v>26600000</v>
      </c>
      <c r="G48" s="35"/>
    </row>
    <row r="51" spans="1:5" ht="15.75" thickBot="1">
      <c r="A51" s="4" t="s">
        <v>95</v>
      </c>
      <c r="E51" s="35"/>
    </row>
    <row r="52" spans="1:17" ht="15" thickBot="1">
      <c r="A52" s="40"/>
      <c r="D52" s="36" t="s">
        <v>4</v>
      </c>
      <c r="E52" s="41" t="s">
        <v>92</v>
      </c>
      <c r="F52" s="37" t="s">
        <v>73</v>
      </c>
      <c r="G52" s="38" t="s">
        <v>6</v>
      </c>
      <c r="L52" s="37" t="s">
        <v>12</v>
      </c>
      <c r="M52" s="37" t="s">
        <v>13</v>
      </c>
      <c r="N52" s="37" t="s">
        <v>14</v>
      </c>
      <c r="O52" s="37" t="s">
        <v>15</v>
      </c>
      <c r="P52" s="38" t="s">
        <v>16</v>
      </c>
      <c r="Q52" s="38" t="s">
        <v>71</v>
      </c>
    </row>
    <row r="53" spans="1:17" ht="14.25">
      <c r="A53" s="42" t="s">
        <v>96</v>
      </c>
      <c r="D53" s="43">
        <v>11500000</v>
      </c>
      <c r="E53" s="44">
        <f>0.5*D53</f>
        <v>5750000</v>
      </c>
      <c r="F53" s="16">
        <f aca="true" t="shared" si="2" ref="F53:F60">D53-E53</f>
        <v>5750000</v>
      </c>
      <c r="G53" s="19" t="s">
        <v>69</v>
      </c>
      <c r="L53" s="17" t="s">
        <v>86</v>
      </c>
      <c r="M53" s="17" t="s">
        <v>21</v>
      </c>
      <c r="N53" s="17" t="s">
        <v>21</v>
      </c>
      <c r="O53" s="17" t="s">
        <v>21</v>
      </c>
      <c r="P53" s="17" t="s">
        <v>21</v>
      </c>
      <c r="Q53" s="19">
        <v>2016</v>
      </c>
    </row>
    <row r="54" spans="1:17" ht="14.25">
      <c r="A54" s="42" t="s">
        <v>97</v>
      </c>
      <c r="D54" s="43">
        <v>1600000</v>
      </c>
      <c r="E54" s="44">
        <v>0</v>
      </c>
      <c r="F54" s="16">
        <f t="shared" si="2"/>
        <v>1600000</v>
      </c>
      <c r="G54" s="19" t="s">
        <v>18</v>
      </c>
      <c r="L54" s="17" t="s">
        <v>86</v>
      </c>
      <c r="M54" s="17" t="s">
        <v>21</v>
      </c>
      <c r="N54" s="17" t="s">
        <v>21</v>
      </c>
      <c r="O54" s="17" t="s">
        <v>21</v>
      </c>
      <c r="P54" s="17" t="s">
        <v>21</v>
      </c>
      <c r="Q54" s="19">
        <v>2016</v>
      </c>
    </row>
    <row r="55" spans="1:17" ht="14.25">
      <c r="A55" s="42" t="s">
        <v>99</v>
      </c>
      <c r="D55" s="43">
        <v>19000000</v>
      </c>
      <c r="E55" s="44">
        <f>0.7*D55</f>
        <v>13300000</v>
      </c>
      <c r="F55" s="16">
        <f t="shared" si="2"/>
        <v>5700000</v>
      </c>
      <c r="G55" s="19" t="s">
        <v>18</v>
      </c>
      <c r="L55" s="17" t="s">
        <v>86</v>
      </c>
      <c r="M55" s="17" t="s">
        <v>22</v>
      </c>
      <c r="N55" s="17" t="s">
        <v>22</v>
      </c>
      <c r="O55" s="17" t="s">
        <v>22</v>
      </c>
      <c r="P55" s="17" t="s">
        <v>22</v>
      </c>
      <c r="Q55" s="19">
        <v>2017</v>
      </c>
    </row>
    <row r="56" spans="1:17" ht="14.25">
      <c r="A56" s="42" t="s">
        <v>98</v>
      </c>
      <c r="D56" s="43">
        <v>18000000</v>
      </c>
      <c r="E56" s="44">
        <f>0.5*D56</f>
        <v>9000000</v>
      </c>
      <c r="F56" s="16">
        <f t="shared" si="2"/>
        <v>9000000</v>
      </c>
      <c r="G56" s="19" t="s">
        <v>18</v>
      </c>
      <c r="L56" s="17" t="s">
        <v>86</v>
      </c>
      <c r="M56" s="17" t="s">
        <v>22</v>
      </c>
      <c r="N56" s="17" t="s">
        <v>22</v>
      </c>
      <c r="O56" s="17" t="s">
        <v>22</v>
      </c>
      <c r="P56" s="17" t="s">
        <v>22</v>
      </c>
      <c r="Q56" s="19">
        <v>2018</v>
      </c>
    </row>
    <row r="57" spans="1:17" ht="14.25">
      <c r="A57" s="42" t="s">
        <v>116</v>
      </c>
      <c r="D57" s="43">
        <v>8000000</v>
      </c>
      <c r="E57" s="44">
        <v>0</v>
      </c>
      <c r="F57" s="16">
        <f t="shared" si="2"/>
        <v>8000000</v>
      </c>
      <c r="G57" s="19" t="s">
        <v>18</v>
      </c>
      <c r="L57" s="17"/>
      <c r="M57" s="17"/>
      <c r="N57" s="17"/>
      <c r="O57" s="17"/>
      <c r="P57" s="17"/>
      <c r="Q57" s="19"/>
    </row>
    <row r="58" spans="1:17" ht="14.25">
      <c r="A58" s="42" t="s">
        <v>135</v>
      </c>
      <c r="D58" s="43">
        <v>8500000</v>
      </c>
      <c r="E58" s="44">
        <v>3500000</v>
      </c>
      <c r="F58" s="16">
        <f>D58-E58</f>
        <v>5000000</v>
      </c>
      <c r="G58" s="19" t="s">
        <v>18</v>
      </c>
      <c r="L58" s="17"/>
      <c r="M58" s="17"/>
      <c r="N58" s="17"/>
      <c r="O58" s="17"/>
      <c r="P58" s="17"/>
      <c r="Q58" s="19"/>
    </row>
    <row r="59" spans="1:17" ht="14.25">
      <c r="A59" s="42" t="s">
        <v>114</v>
      </c>
      <c r="D59" s="43">
        <v>4500000</v>
      </c>
      <c r="E59" s="44">
        <f>0.9*D59</f>
        <v>4050000</v>
      </c>
      <c r="F59" s="16">
        <f t="shared" si="2"/>
        <v>450000</v>
      </c>
      <c r="G59" s="19" t="s">
        <v>18</v>
      </c>
      <c r="L59" s="17" t="s">
        <v>86</v>
      </c>
      <c r="M59" s="17" t="s">
        <v>21</v>
      </c>
      <c r="N59" s="17" t="s">
        <v>22</v>
      </c>
      <c r="O59" s="17" t="s">
        <v>22</v>
      </c>
      <c r="P59" s="17" t="s">
        <v>22</v>
      </c>
      <c r="Q59" s="19">
        <v>2017</v>
      </c>
    </row>
    <row r="60" spans="1:17" ht="15" thickBot="1">
      <c r="A60" s="50" t="s">
        <v>134</v>
      </c>
      <c r="D60" s="47">
        <v>1000000</v>
      </c>
      <c r="E60" s="51">
        <v>0</v>
      </c>
      <c r="F60" s="39">
        <f t="shared" si="2"/>
        <v>1000000</v>
      </c>
      <c r="G60" s="52" t="s">
        <v>18</v>
      </c>
      <c r="L60" s="23" t="s">
        <v>87</v>
      </c>
      <c r="M60" s="23" t="s">
        <v>21</v>
      </c>
      <c r="N60" s="23" t="s">
        <v>21</v>
      </c>
      <c r="O60" s="23" t="s">
        <v>21</v>
      </c>
      <c r="P60" s="23" t="s">
        <v>21</v>
      </c>
      <c r="Q60" s="25">
        <v>2016</v>
      </c>
    </row>
    <row r="61" spans="4:6" ht="14.25">
      <c r="D61" s="35"/>
      <c r="E61" s="35"/>
      <c r="F61" s="35"/>
    </row>
    <row r="62" spans="1:7" ht="14.25">
      <c r="A62" s="8" t="s">
        <v>54</v>
      </c>
      <c r="D62" s="35">
        <f>SUM(D53:D60)</f>
        <v>72100000</v>
      </c>
      <c r="E62" s="35">
        <f>SUM(E53:E60)</f>
        <v>35600000</v>
      </c>
      <c r="F62" s="35">
        <f>SUM(F53:F60)</f>
        <v>36500000</v>
      </c>
      <c r="G62" s="35"/>
    </row>
    <row r="63" spans="2:3" ht="14.25">
      <c r="B63" s="53" t="s">
        <v>109</v>
      </c>
      <c r="C63" s="53" t="s">
        <v>110</v>
      </c>
    </row>
    <row r="64" spans="1:3" ht="14.25">
      <c r="A64" s="8" t="s">
        <v>101</v>
      </c>
      <c r="B64" s="35">
        <f>D14+D26+D37+D48+D62</f>
        <v>295050000</v>
      </c>
      <c r="C64" s="35">
        <f>F14+D26+D37+D48+D62</f>
        <v>295050000</v>
      </c>
    </row>
    <row r="65" spans="1:3" ht="14.25">
      <c r="A65" s="8" t="s">
        <v>102</v>
      </c>
      <c r="B65" s="35">
        <f>E14+E26+E37+E48+E62</f>
        <v>143450000</v>
      </c>
      <c r="C65" s="35">
        <f>B65</f>
        <v>143450000</v>
      </c>
    </row>
    <row r="66" spans="1:3" ht="14.25">
      <c r="A66" s="8" t="s">
        <v>103</v>
      </c>
      <c r="B66" s="35">
        <f>B64-B65</f>
        <v>151600000</v>
      </c>
      <c r="C66" s="35">
        <f>C64-C65</f>
        <v>151600000</v>
      </c>
    </row>
    <row r="67" spans="1:3" ht="14.25">
      <c r="A67" s="54" t="s">
        <v>104</v>
      </c>
      <c r="B67" s="55">
        <f>G14</f>
        <v>57900000</v>
      </c>
      <c r="C67" s="55">
        <f>H14</f>
        <v>57900000</v>
      </c>
    </row>
    <row r="68" spans="1:3" ht="14.25">
      <c r="A68" s="54" t="s">
        <v>105</v>
      </c>
      <c r="B68" s="55">
        <f>F26</f>
        <v>15950000</v>
      </c>
      <c r="C68" s="55">
        <f>F26</f>
        <v>15950000</v>
      </c>
    </row>
    <row r="69" spans="1:3" ht="14.25">
      <c r="A69" s="54" t="s">
        <v>106</v>
      </c>
      <c r="B69" s="55">
        <f>F48</f>
        <v>26600000</v>
      </c>
      <c r="C69" s="55">
        <f>F48</f>
        <v>26600000</v>
      </c>
    </row>
    <row r="70" spans="1:3" ht="14.25">
      <c r="A70" s="54" t="s">
        <v>107</v>
      </c>
      <c r="B70" s="55">
        <f>F62</f>
        <v>36500000</v>
      </c>
      <c r="C70" s="55">
        <f>F62</f>
        <v>36500000</v>
      </c>
    </row>
    <row r="71" spans="1:3" ht="14.25">
      <c r="A71" s="54" t="s">
        <v>108</v>
      </c>
      <c r="B71" s="55">
        <f>F37</f>
        <v>14650000</v>
      </c>
      <c r="C71" s="55">
        <f>F37</f>
        <v>14650000</v>
      </c>
    </row>
    <row r="73" spans="1:3" ht="14.25">
      <c r="A73" s="8" t="s">
        <v>117</v>
      </c>
      <c r="B73" s="35">
        <v>40000000</v>
      </c>
      <c r="C73" s="35">
        <f>B73</f>
        <v>40000000</v>
      </c>
    </row>
    <row r="75" spans="1:3" ht="14.25">
      <c r="A75" s="8" t="s">
        <v>118</v>
      </c>
      <c r="B75" s="56">
        <f>B66-B73</f>
        <v>111600000</v>
      </c>
      <c r="C75" s="56">
        <f>C66-C73</f>
        <v>111600000</v>
      </c>
    </row>
    <row r="77" ht="14.25">
      <c r="A77" s="8" t="s">
        <v>120</v>
      </c>
    </row>
    <row r="78" spans="1:4" ht="14.25">
      <c r="A78" s="54" t="s">
        <v>121</v>
      </c>
      <c r="B78" s="35">
        <v>10000000</v>
      </c>
      <c r="C78" s="35">
        <v>10000000</v>
      </c>
      <c r="D78" s="35"/>
    </row>
    <row r="79" spans="1:4" ht="14.25">
      <c r="A79" s="54" t="s">
        <v>122</v>
      </c>
      <c r="B79" s="35">
        <f>35000000</f>
        <v>35000000</v>
      </c>
      <c r="C79" s="35">
        <f>35000000</f>
        <v>35000000</v>
      </c>
      <c r="D79" s="35"/>
    </row>
    <row r="80" spans="1:4" ht="14.25">
      <c r="A80" s="54" t="s">
        <v>123</v>
      </c>
      <c r="B80" s="57">
        <f>33000*1800*0.7</f>
        <v>41580000</v>
      </c>
      <c r="C80" s="57">
        <f>33000*1800*0.7</f>
        <v>41580000</v>
      </c>
      <c r="D80" s="35"/>
    </row>
    <row r="81" spans="1:4" ht="14.25">
      <c r="A81" s="54" t="s">
        <v>124</v>
      </c>
      <c r="B81" s="35">
        <f>15000*780</f>
        <v>11700000</v>
      </c>
      <c r="C81" s="35">
        <f>15000*780</f>
        <v>11700000</v>
      </c>
      <c r="D81" s="35"/>
    </row>
    <row r="82" spans="1:4" ht="14.25">
      <c r="A82" s="57"/>
      <c r="B82" s="35"/>
      <c r="C82" s="35"/>
      <c r="D82" s="35"/>
    </row>
    <row r="83" spans="1:4" ht="14.25">
      <c r="A83" s="8" t="s">
        <v>125</v>
      </c>
      <c r="B83" s="35">
        <f>SUM(B78:B79,B81)</f>
        <v>56700000</v>
      </c>
      <c r="C83" s="35">
        <f>SUM(C78:C79,C81)</f>
        <v>56700000</v>
      </c>
      <c r="D83" s="35"/>
    </row>
    <row r="84" spans="1:4" ht="14.25">
      <c r="A84" s="8" t="s">
        <v>126</v>
      </c>
      <c r="B84" s="35">
        <f>SUM(B78,B80,B81)</f>
        <v>63280000</v>
      </c>
      <c r="C84" s="35">
        <f>SUM(C78,C80,C81)</f>
        <v>63280000</v>
      </c>
      <c r="D84" s="35"/>
    </row>
    <row r="85" spans="2:4" ht="14.25">
      <c r="B85" s="35"/>
      <c r="C85" s="35"/>
      <c r="D85" s="35"/>
    </row>
    <row r="86" spans="1:4" ht="14.25">
      <c r="A86" s="8" t="s">
        <v>127</v>
      </c>
      <c r="B86" s="35">
        <v>77000000</v>
      </c>
      <c r="C86" s="35">
        <v>77000000</v>
      </c>
      <c r="D86" s="35"/>
    </row>
    <row r="87" spans="1:4" ht="14.25">
      <c r="A87" s="8" t="s">
        <v>128</v>
      </c>
      <c r="B87" s="35">
        <v>145000000</v>
      </c>
      <c r="C87" s="35">
        <v>145000000</v>
      </c>
      <c r="D87" s="35"/>
    </row>
    <row r="88" ht="14.25">
      <c r="D88" s="35"/>
    </row>
    <row r="89" spans="1:4" ht="14.25">
      <c r="A89" s="8" t="s">
        <v>129</v>
      </c>
      <c r="B89" s="35">
        <f>B87-B86</f>
        <v>68000000</v>
      </c>
      <c r="C89" s="35">
        <f>C87-C86</f>
        <v>68000000</v>
      </c>
      <c r="D89" s="35"/>
    </row>
    <row r="90" spans="1:3" ht="14.25">
      <c r="A90" s="2" t="s">
        <v>130</v>
      </c>
      <c r="B90" s="35">
        <f>4*10908000</f>
        <v>43632000</v>
      </c>
      <c r="C90" s="35">
        <f>4*10908000</f>
        <v>43632000</v>
      </c>
    </row>
    <row r="91" spans="2:3" ht="14.25">
      <c r="B91" s="35"/>
      <c r="C91" s="35"/>
    </row>
    <row r="92" spans="1:3" ht="14.25">
      <c r="A92" s="8" t="s">
        <v>131</v>
      </c>
      <c r="B92" s="56">
        <f>SUM(B89:B90)</f>
        <v>111632000</v>
      </c>
      <c r="C92" s="56">
        <f>SUM(C89:C90)</f>
        <v>111632000</v>
      </c>
    </row>
    <row r="94" spans="1:3" ht="14.25">
      <c r="A94" s="8" t="s">
        <v>132</v>
      </c>
      <c r="B94" s="56">
        <f>B92-B75</f>
        <v>32000</v>
      </c>
      <c r="C94" s="56">
        <f>C92-C75</f>
        <v>32000</v>
      </c>
    </row>
  </sheetData>
  <sheetProtection/>
  <mergeCells count="1">
    <mergeCell ref="J5:N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EDALEWA</dc:creator>
  <cp:keywords/>
  <dc:description/>
  <cp:lastModifiedBy>EDALEWA</cp:lastModifiedBy>
  <dcterms:created xsi:type="dcterms:W3CDTF">2015-11-12T22:02:39Z</dcterms:created>
  <dcterms:modified xsi:type="dcterms:W3CDTF">2016-03-03T22:47:39Z</dcterms:modified>
  <cp:category/>
  <cp:version/>
  <cp:contentType/>
  <cp:contentStatus/>
</cp:coreProperties>
</file>